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<sst xmlns="http://schemas.openxmlformats.org/spreadsheetml/2006/main" count="111" uniqueCount="99">
  <si>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Sysco Corporation (SYY)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</si>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</sst>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0.03471497882956953</v>
      </c>
    </row>
    <row r="7" spans="1:2" x14ac:dyDescent="0.25">
      <c r="A7" t="s">
        <v>5</v>
      </c>
      <c r="B7" s="6">
        <v>0.03874569486918514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0.012747949298493808</v>
      </c>
    </row>
    <row r="10" spans="1:2" x14ac:dyDescent="0.25">
      <c r="A10" t="s">
        <v>8</v>
      </c>
      <c r="B10" s="6">
        <v>0.010088854911846808</v>
      </c>
    </row>
    <row r="11" spans="1:2" x14ac:dyDescent="0.25">
      <c r="A11" t="s">
        <v>9</v>
      </c>
      <c r="B11" s="6">
        <v>0.1429469054351241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12.095377045454546</v>
      </c>
    </row>
    <row r="14" spans="1:3" x14ac:dyDescent="0.25">
      <c r="A14" t="s">
        <v>12</v>
      </c>
      <c r="B14" s="6">
        <v>0.17194406785900257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0.7500899999999999</v>
      </c>
      <c r="C19" s="8" t="s">
        <v>19</v>
      </c>
    </row>
    <row r="20" spans="1:2" x14ac:dyDescent="0.25">
      <c r="A20" t="s">
        <v>20</v>
      </c>
      <c r="B20" s="10">
        <f>B17+B19*B18</f>
        <v>0.09123495000000001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37909872640</v>
      </c>
    </row>
    <row r="23" spans="1:2" x14ac:dyDescent="0.25">
      <c r="A23" t="s">
        <v>24</v>
      </c>
      <c r="B23" s="11">
        <v>14967000000</v>
      </c>
    </row>
    <row r="24" spans="1:2" x14ac:dyDescent="0.25">
      <c r="A24" t="s">
        <v>25</v>
      </c>
      <c r="B24" s="10">
        <f>B22/(B22+B23)</f>
        <v>0.7169461949480377</v>
      </c>
    </row>
    <row r="25" spans="1:2" x14ac:dyDescent="0.25">
      <c r="A25" t="s">
        <v>26</v>
      </c>
      <c r="B25" s="10">
        <f>1-B24</f>
        <v>0.2830538050519623</v>
      </c>
    </row>
    <row r="26" spans="1:2" x14ac:dyDescent="0.25">
      <c r="A26" t="s">
        <v>27</v>
      </c>
      <c r="B26" s="12">
        <f>B24*B20+B25*B21*(1-B8)</f>
        <v>0.07658670329820716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84553000000</v>
      </c>
      <c r="C29" s="8" t="s">
        <v>30</v>
      </c>
    </row>
    <row r="30" spans="1:2" x14ac:dyDescent="0.25">
      <c r="A30" t="s">
        <v>31</v>
      </c>
      <c r="B30" s="11">
        <v>13181000000</v>
      </c>
    </row>
    <row r="31" spans="1:2" x14ac:dyDescent="0.25">
      <c r="A31" t="s">
        <v>32</v>
      </c>
      <c r="B31" s="13">
        <v>480612203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0.03471497882956953</v>
      </c>
      <c r="C5" s="10">
        <f>Assumptions!B6</f>
        <v>0.03471497882956953</v>
      </c>
      <c r="D5" s="10">
        <f>Assumptions!B6</f>
        <v>0.03471497882956953</v>
      </c>
      <c r="E5" s="10">
        <f>Assumptions!B6</f>
        <v>0.03471497882956953</v>
      </c>
      <c r="F5" s="10">
        <f>Assumptions!B6</f>
        <v>0.03471497882956953</v>
      </c>
    </row>
    <row r="6" spans="1:6" x14ac:dyDescent="0.25">
      <c r="A6" t="s">
        <v>43</v>
      </c>
      <c r="B6" s="18">
        <f>Assumptions!B29*(1+B5)</f>
        <v>87488255604.9766</v>
      </c>
      <c r="C6" s="18">
        <f>B6*(1+C5)</f>
        <v>90525408546.13933</v>
      </c>
      <c r="D6" s="18">
        <f>C6*(1+D5)</f>
        <v>93667996187.35669</v>
      </c>
      <c r="E6" s="18">
        <f>D6*(1+E5)</f>
        <v>96919678692.00897</v>
      </c>
      <c r="F6" s="18">
        <f>E6*(1+F5)</f>
        <v>100284243285.97075</v>
      </c>
    </row>
    <row r="7" spans="1:6" x14ac:dyDescent="0.25">
      <c r="A7" t="s">
        <v>5</v>
      </c>
      <c r="B7" s="10">
        <f>Assumptions!B7</f>
        <v>0.03874569486918514</v>
      </c>
      <c r="C7" s="10">
        <f>Assumptions!B7</f>
        <v>0.03874569486918514</v>
      </c>
      <c r="D7" s="10">
        <f>Assumptions!B7</f>
        <v>0.03874569486918514</v>
      </c>
      <c r="E7" s="10">
        <f>Assumptions!B7</f>
        <v>0.03874569486918514</v>
      </c>
      <c r="F7" s="10">
        <f>Assumptions!B7</f>
        <v>0.03874569486918514</v>
      </c>
    </row>
    <row r="8" spans="1:6" x14ac:dyDescent="0.25">
      <c r="A8" t="s">
        <v>44</v>
      </c>
      <c r="B8" s="18">
        <f>B6*B7</f>
        <v>3389793256.3076997</v>
      </c>
      <c r="C8" s="18">
        <f>C6*C7</f>
        <v>3507469857.437039</v>
      </c>
      <c r="D8" s="18">
        <f>D6*D7</f>
        <v>3629231599.283319</v>
      </c>
      <c r="E8" s="18">
        <f>E6*E7</f>
        <v>3755220297.420044</v>
      </c>
      <c r="F8" s="18">
        <f>F6*F7</f>
        <v>3885582690.545351</v>
      </c>
    </row>
    <row r="9" spans="1:6" x14ac:dyDescent="0.25">
      <c r="A9" t="s">
        <v>45</v>
      </c>
      <c r="B9" s="18">
        <f>B8*(1-Assumptions!B8)</f>
        <v>2677936672.483083</v>
      </c>
      <c r="C9" s="18">
        <f>C8*(1-Assumptions!B8)</f>
        <v>2770901187.375261</v>
      </c>
      <c r="D9" s="18">
        <f>D8*(1-Assumptions!B8)</f>
        <v>2867092963.433822</v>
      </c>
      <c r="E9" s="18">
        <f>E8*(1-Assumptions!B8)</f>
        <v>2966624034.961835</v>
      </c>
      <c r="F9" s="18">
        <f>F8*(1-Assumptions!B8)</f>
        <v>3069610325.5308275</v>
      </c>
    </row>
    <row r="10" spans="1:6" x14ac:dyDescent="0.25">
      <c r="A10" t="s">
        <v>46</v>
      </c>
      <c r="B10" s="18">
        <f>B6*Assumptions!B9</f>
        <v>1115295846.6659083</v>
      </c>
      <c r="C10" s="18">
        <f>C6*Assumptions!B9</f>
        <v>1154013318.371622</v>
      </c>
      <c r="D10" s="18">
        <f>D6*Assumptions!B9</f>
        <v>1194074866.2879343</v>
      </c>
      <c r="E10" s="18">
        <f>E6*Assumptions!B9</f>
        <v>1235527149.992041</v>
      </c>
      <c r="F10" s="18">
        <f>F6*Assumptions!B9</f>
        <v>1278418448.8473732</v>
      </c>
    </row>
    <row r="11" spans="1:6" x14ac:dyDescent="0.25">
      <c r="A11" t="s">
        <v>47</v>
      </c>
      <c r="B11" s="18">
        <f>-B6*Assumptions!B10</f>
        <v>-882656317.2891771</v>
      </c>
      <c r="C11" s="18">
        <f>-C6*Assumptions!B10</f>
        <v>-913297712.6576568</v>
      </c>
      <c r="D11" s="18">
        <f>-D6*Assumptions!B10</f>
        <v>-945002823.4176615</v>
      </c>
      <c r="E11" s="18">
        <f>-E6*Assumptions!B10</f>
        <v>-977808576.4264891</v>
      </c>
      <c r="F11" s="18">
        <f>-F6*Assumptions!B10</f>
        <v>-1011753180.4565063</v>
      </c>
    </row>
    <row r="12" spans="1:6" x14ac:dyDescent="0.25">
      <c r="A12" t="s">
        <v>48</v>
      </c>
      <c r="B12" s="18">
        <f>-(B6-Assumptions!B29)*Assumptions!B11</f>
        <v>-419585705.392507</v>
      </c>
      <c r="C12" s="18">
        <f>-(C6-B6)*Assumptions!B11</f>
        <v>-434151614.2723985</v>
      </c>
      <c r="D12" s="18">
        <f>-(D6-C6)*Assumptions!B11</f>
        <v>-449223178.37068784</v>
      </c>
      <c r="E12" s="18">
        <f>-(E6-D6)*Assumptions!B11</f>
        <v>-464817951.4975773</v>
      </c>
      <c r="F12" s="18">
        <f>-(F6-E6)*Assumptions!B11</f>
        <v>-480954096.8434208</v>
      </c>
    </row>
    <row r="13" spans="1:6" x14ac:dyDescent="0.25">
      <c r="A13" s="19" t="s">
        <v>49</v>
      </c>
      <c r="B13" s="20">
        <f>B9+B10+B11+B12</f>
        <v>2490990496.467307</v>
      </c>
      <c r="C13" s="20">
        <f>C9+C10+C11+C12</f>
        <v>2577465178.816828</v>
      </c>
      <c r="D13" s="20">
        <f>D9+D10+D11+D12</f>
        <v>2666941827.933407</v>
      </c>
      <c r="E13" s="20">
        <f>E9+E10+E11+E12</f>
        <v>2759524657.0298095</v>
      </c>
      <c r="F13" s="20">
        <f>F9+F10+F11+F12</f>
        <v>2855321497.0782733</v>
      </c>
    </row>
    <row r="14" spans="1:6" x14ac:dyDescent="0.25">
      <c r="A14" t="s">
        <v>50</v>
      </c>
      <c r="B14" s="21">
        <f>1/(1+Assumptions!$B$26)^(1-0.5*Assumptions!$B$32)</f>
        <v>0.9637746394430494</v>
      </c>
      <c r="C14" s="21">
        <f>1/(1+Assumptions!$B$26)^(2-0.5*Assumptions!$B$32)</f>
        <v>0.8952132108732637</v>
      </c>
      <c r="D14" s="21">
        <f>1/(1+Assumptions!$B$26)^(3-0.5*Assumptions!$B$32)</f>
        <v>0.8315291356754716</v>
      </c>
      <c r="E14" s="21">
        <f>1/(1+Assumptions!$B$26)^(4-0.5*Assumptions!$B$32)</f>
        <v>0.7723754465181648</v>
      </c>
      <c r="F14" s="21">
        <f>1/(1+Assumptions!$B$26)^(5-0.5*Assumptions!$B$32)</f>
        <v>0.7174298587860435</v>
      </c>
    </row>
    <row r="15" spans="1:6" x14ac:dyDescent="0.25">
      <c r="A15" s="19" t="s">
        <v>51</v>
      </c>
      <c r="B15" s="20">
        <f>B13*B14</f>
        <v>2400753467.5888414</v>
      </c>
      <c r="C15" s="20">
        <f>C13*C14</f>
        <v>2307380878.642643</v>
      </c>
      <c r="D15" s="20">
        <f>D13*D14</f>
        <v>2217639833.078228</v>
      </c>
      <c r="E15" s="20">
        <f>E13*E14</f>
        <v>2131389089.1512847</v>
      </c>
      <c r="F15" s="20">
        <f>F13*F14</f>
        <v>2048492898.43762</v>
      </c>
    </row>
    <row r="17" spans="1:2" x14ac:dyDescent="0.25">
      <c r="A17" s="22" t="s">
        <v>52</v>
      </c>
      <c r="B17" s="23">
        <f>SUM(B15:F15)</f>
        <v>11105656166.898617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2855321497.0782733</v>
      </c>
    </row>
    <row r="5" spans="1:2" x14ac:dyDescent="0.25">
      <c r="A5" t="s">
        <v>56</v>
      </c>
      <c r="B5" s="18">
        <f>IF(Assumptions!$B$33=0,B4,B4-Forecast!F11-Forecast!F10-Forecast!F12)</f>
        <v>3069610325.5308275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0.14539611811731987</v>
      </c>
    </row>
    <row r="7" spans="1:2" x14ac:dyDescent="0.25">
      <c r="A7" t="s">
        <v>58</v>
      </c>
      <c r="B7" s="18">
        <f>-MAX(Forecast!F9,0)*B6</f>
        <v>-446309425.4650249</v>
      </c>
    </row>
    <row r="8" spans="1:2" x14ac:dyDescent="0.25">
      <c r="A8" t="s">
        <v>59</v>
      </c>
      <c r="B8" s="18">
        <f>IF(OR(Assumptions!$B$33=0,Assumptions!B12&lt;=0),B5,MAX(B5+B7,0))</f>
        <v>2623300900.0658026</v>
      </c>
    </row>
    <row r="9" spans="1:2" x14ac:dyDescent="0.25">
      <c r="A9" t="s">
        <v>60</v>
      </c>
      <c r="B9" s="18">
        <f>B8*(1+Assumptions!B12)/(Assumptions!B26-Assumptions!B12)</f>
        <v>52123575469.12475</v>
      </c>
    </row>
    <row r="10" spans="1:2" x14ac:dyDescent="0.25">
      <c r="A10" t="s">
        <v>61</v>
      </c>
      <c r="B10" s="18">
        <f>B9/(1+Assumptions!B26)^(5-0.5*Assumptions!B32)</f>
        <v>37395009388.23785</v>
      </c>
    </row>
    <row r="11" spans="1:2" x14ac:dyDescent="0.25">
      <c r="A11" t="s">
        <v>62</v>
      </c>
      <c r="B11" s="18">
        <f>Forecast!B17+B10</f>
        <v>48500665555.13646</v>
      </c>
    </row>
    <row r="12" spans="1:2" x14ac:dyDescent="0.25">
      <c r="A12" t="s">
        <v>63</v>
      </c>
      <c r="B12" s="18">
        <f>-Assumptions!B30</f>
        <v>-13181000000</v>
      </c>
    </row>
    <row r="13" spans="1:2" x14ac:dyDescent="0.25">
      <c r="A13" t="s">
        <v>64</v>
      </c>
      <c r="B13" s="18">
        <f>B11+B12</f>
        <v>35319665555.13646</v>
      </c>
    </row>
    <row r="14" spans="1:2" x14ac:dyDescent="0.25">
      <c r="A14" s="19" t="s">
        <v>65</v>
      </c>
      <c r="B14" s="24">
        <f>B13/Assumptions!B31</f>
        <v>73.48890713691775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5164001139.392724</v>
      </c>
    </row>
    <row r="18" spans="1:2" x14ac:dyDescent="0.25">
      <c r="A18" t="s">
        <v>60</v>
      </c>
      <c r="B18" s="18">
        <f>B17*Assumptions!B13</f>
        <v>62460540844.11188</v>
      </c>
    </row>
    <row r="19" spans="1:2" x14ac:dyDescent="0.25">
      <c r="A19" t="s">
        <v>61</v>
      </c>
      <c r="B19" s="18">
        <f>B18/(1+Assumptions!B26)^(5-0.5*Assumptions!B32)</f>
        <v>44811056997.49109</v>
      </c>
    </row>
    <row r="20" spans="1:2" x14ac:dyDescent="0.25">
      <c r="A20" t="s">
        <v>62</v>
      </c>
      <c r="B20" s="18">
        <f>Forecast!B17+B19</f>
        <v>55916713164.38971</v>
      </c>
    </row>
    <row r="21" spans="1:2" x14ac:dyDescent="0.25">
      <c r="A21" t="s">
        <v>63</v>
      </c>
      <c r="B21" s="18">
        <f>-Assumptions!B30</f>
        <v>-13181000000</v>
      </c>
    </row>
    <row r="22" spans="1:2" x14ac:dyDescent="0.25">
      <c r="A22" t="s">
        <v>64</v>
      </c>
      <c r="B22" s="18">
        <f>B20+B21</f>
        <v>42735713164.38971</v>
      </c>
    </row>
    <row r="23" spans="1:2" x14ac:dyDescent="0.25">
      <c r="A23" s="19" t="s">
        <v>65</v>
      </c>
      <c r="B23" s="25">
        <f>B22/Assumptions!B31</f>
        <v>88.91932601301367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79.05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73.48890713691775</v>
      </c>
    </row>
    <row r="29" spans="1:2" x14ac:dyDescent="0.25">
      <c r="A29" s="19" t="s">
        <v>73</v>
      </c>
      <c r="B29" s="12">
        <f>B28/B26-1</f>
        <v>-0.07034905582646744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0.056587</v>
      </c>
      <c r="B5" s="31">
        <v>107.82938192250735</v>
      </c>
      <c r="C5" s="31">
        <v>119.58784589915567</v>
      </c>
      <c r="D5" s="31">
        <v>135.0229766968888</v>
      </c>
      <c r="E5" s="31">
        <v>156.20909643991314</v>
      </c>
      <c r="F5" s="31">
        <v>187.14235254006766</v>
      </c>
    </row>
    <row r="6" spans="1:6" x14ac:dyDescent="0.25">
      <c r="A6" s="30">
        <v>0.066587</v>
      </c>
      <c r="B6" s="31">
        <v>82.0318784156615</v>
      </c>
      <c r="C6" s="31">
        <v>88.66828740732414</v>
      </c>
      <c r="D6" s="31">
        <v>96.86707155895745</v>
      </c>
      <c r="E6" s="31">
        <v>107.26877607513035</v>
      </c>
      <c r="F6" s="31">
        <v>120.91952136829393</v>
      </c>
    </row>
    <row r="7" spans="1:6" x14ac:dyDescent="0.25">
      <c r="A7" s="30">
        <v>0.076587</v>
      </c>
      <c r="B7" s="31">
        <v>64.61087257702162</v>
      </c>
      <c r="C7" s="31">
        <v>68.66917888385915</v>
      </c>
      <c r="D7" s="32">
        <v>73.48834772144248</v>
      </c>
      <c r="E7" s="31">
        <v>79.31336026394449</v>
      </c>
      <c r="F7" s="31">
        <v>86.50701391376928</v>
      </c>
    </row>
    <row r="8" spans="1:6" x14ac:dyDescent="0.25">
      <c r="A8" s="30">
        <v>0.086587</v>
      </c>
      <c r="B8" s="31">
        <v>52.05605053944895</v>
      </c>
      <c r="C8" s="31">
        <v>54.670782748232206</v>
      </c>
      <c r="D8" s="31">
        <v>57.6893205417314</v>
      </c>
      <c r="E8" s="31">
        <v>61.21870411947549</v>
      </c>
      <c r="F8" s="31">
        <v>65.40747258557344</v>
      </c>
    </row>
    <row r="9" spans="1:6" x14ac:dyDescent="0.25">
      <c r="A9" s="30">
        <v>0.096587</v>
      </c>
      <c r="B9" s="31">
        <v>42.57811217934722</v>
      </c>
      <c r="C9" s="31">
        <v>44.322830508842536</v>
      </c>
      <c r="D9" s="31">
        <v>46.29413544830519</v>
      </c>
      <c r="E9" s="31">
        <v>48.54306998134336</v>
      </c>
      <c r="F9" s="31">
        <v>51.137252987000146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84553000000</v>
      </c>
      <c r="C5" s="18">
        <v>81370000000</v>
      </c>
      <c r="D5" s="18">
        <v>78844000000</v>
      </c>
      <c r="E5" s="18">
        <v>76325000000</v>
      </c>
      <c r="F5" s="8" t="s">
        <v>84</v>
      </c>
    </row>
    <row r="6" spans="1:6" x14ac:dyDescent="0.25">
      <c r="A6" t="s">
        <v>44</v>
      </c>
      <c r="B6" s="18">
        <v>3095000000</v>
      </c>
      <c r="C6" s="18">
        <v>3088000000</v>
      </c>
      <c r="D6" s="18">
        <v>3202000000</v>
      </c>
      <c r="E6" s="18">
        <v>3039000000</v>
      </c>
      <c r="F6" s="8" t="s">
        <v>85</v>
      </c>
    </row>
    <row r="7" spans="1:6" x14ac:dyDescent="0.25">
      <c r="A7" t="s">
        <v>86</v>
      </c>
      <c r="B7" s="18">
        <v>1129000000</v>
      </c>
      <c r="C7" s="18">
        <v>1086000000</v>
      </c>
      <c r="D7" s="18">
        <v>997000000</v>
      </c>
      <c r="E7" s="18">
        <v>889000000</v>
      </c>
      <c r="F7" s="8" t="s">
        <v>87</v>
      </c>
    </row>
    <row r="8" spans="1:6" x14ac:dyDescent="0.25">
      <c r="A8" t="s">
        <v>88</v>
      </c>
      <c r="B8" s="18">
        <v>700000000</v>
      </c>
      <c r="C8" s="18">
        <v>906000000</v>
      </c>
      <c r="D8" s="18">
        <v>832000000</v>
      </c>
      <c r="E8" s="18">
        <v>793000000</v>
      </c>
      <c r="F8" s="8" t="s">
        <v>89</v>
      </c>
    </row>
    <row r="9" spans="1:6" x14ac:dyDescent="0.25">
      <c r="A9" t="s">
        <v>90</v>
      </c>
      <c r="B9" s="18">
        <v>455000000</v>
      </c>
      <c r="C9" s="18">
        <v>576000000</v>
      </c>
      <c r="D9" s="18">
        <v>158000000</v>
      </c>
      <c r="E9" s="18">
        <v>235000000</v>
      </c>
      <c r="F9" s="8" t="s">
        <v>91</v>
      </c>
    </row>
    <row r="10" spans="1:6" x14ac:dyDescent="0.25">
      <c r="A10" t="s">
        <v>92</v>
      </c>
      <c r="B10" s="18">
        <v>14967000000</v>
      </c>
      <c r="C10" s="18">
        <v>14494000000</v>
      </c>
      <c r="D10" s="18">
        <v>12945000000</v>
      </c>
      <c r="E10" s="18">
        <v>11166000000</v>
      </c>
      <c r="F10" s="8" t="s">
        <v>93</v>
      </c>
    </row>
    <row r="11" spans="1:6" x14ac:dyDescent="0.25">
      <c r="A11" t="s">
        <v>94</v>
      </c>
      <c r="B11" s="18">
        <v>1786000000</v>
      </c>
      <c r="C11" s="18">
        <v>1071000000</v>
      </c>
      <c r="D11" s="18">
        <v>696000000</v>
      </c>
      <c r="E11" s="18">
        <v>745000000</v>
      </c>
      <c r="F11" s="8" t="s">
        <v>95</v>
      </c>
    </row>
    <row r="12" spans="1:6" x14ac:dyDescent="0.25">
      <c r="A12" t="s">
        <v>32</v>
      </c>
      <c r="B12" s="34">
        <v>480612203</v>
      </c>
      <c r="C12" s="34">
        <v>489825648</v>
      </c>
      <c r="D12" s="34">
        <v>503096086</v>
      </c>
      <c r="E12" s="34">
        <v>509719756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2026-09-19T01:05:23Z</dcterms:modified>
</cp:coreProperties>
</file>