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<sst xmlns="http://schemas.openxmlformats.org/spreadsheetml/2006/main" count="111" uniqueCount="99">
  <si>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AT&amp;T Inc. (T)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</si>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</sst>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0.013367419328691454</v>
      </c>
    </row>
    <row r="7" spans="1:2" x14ac:dyDescent="0.25">
      <c r="A7" t="s">
        <v>5</v>
      </c>
      <c r="B7" s="6">
        <v>0.19682298362141637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0.15926915923628338</v>
      </c>
    </row>
    <row r="10" spans="1:2" x14ac:dyDescent="0.25">
      <c r="A10" t="s">
        <v>8</v>
      </c>
      <c r="B10" s="6">
        <v>0.1599702128180352</v>
      </c>
    </row>
    <row r="11" spans="1:2" x14ac:dyDescent="0.25">
      <c r="A11" t="s">
        <v>9</v>
      </c>
      <c r="B11" s="6">
        <v>-0.4350918790752816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6.7746064315913355</v>
      </c>
    </row>
    <row r="14" spans="1:3" x14ac:dyDescent="0.25">
      <c r="A14" t="s">
        <v>12</v>
      </c>
      <c r="B14" s="6">
        <v>0.08050972585133949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0.61877</v>
      </c>
      <c r="C19" s="8" t="s">
        <v>19</v>
      </c>
    </row>
    <row r="20" spans="1:2" x14ac:dyDescent="0.25">
      <c r="A20" t="s">
        <v>20</v>
      </c>
      <c r="B20" s="10">
        <f>B17+B19*B18</f>
        <v>0.08401235000000001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174050590720</v>
      </c>
    </row>
    <row r="23" spans="1:2" x14ac:dyDescent="0.25">
      <c r="A23" t="s">
        <v>24</v>
      </c>
      <c r="B23" s="11">
        <v>155043000000</v>
      </c>
    </row>
    <row r="24" spans="1:2" x14ac:dyDescent="0.25">
      <c r="A24" t="s">
        <v>25</v>
      </c>
      <c r="B24" s="10">
        <f>B22/(B22+B23)</f>
        <v>0.5288787008559095</v>
      </c>
    </row>
    <row r="25" spans="1:2" x14ac:dyDescent="0.25">
      <c r="A25" t="s">
        <v>26</v>
      </c>
      <c r="B25" s="10">
        <f>1-B24</f>
        <v>0.4711212991440905</v>
      </c>
    </row>
    <row r="26" spans="1:2" x14ac:dyDescent="0.25">
      <c r="A26" t="s">
        <v>27</v>
      </c>
      <c r="B26" s="12">
        <f>B24*B20+B25*B21*(1-B8)</f>
        <v>0.06303419012351708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125648000000</v>
      </c>
      <c r="C29" s="8" t="s">
        <v>30</v>
      </c>
    </row>
    <row r="30" spans="1:2" x14ac:dyDescent="0.25">
      <c r="A30" t="s">
        <v>31</v>
      </c>
      <c r="B30" s="11">
        <v>136809000000</v>
      </c>
    </row>
    <row r="31" spans="1:2" x14ac:dyDescent="0.25">
      <c r="A31" t="s">
        <v>32</v>
      </c>
      <c r="B31" s="13">
        <v>7179000000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0.013367419328691454</v>
      </c>
      <c r="C5" s="10">
        <f>Assumptions!B6</f>
        <v>0.013367419328691454</v>
      </c>
      <c r="D5" s="10">
        <f>Assumptions!B6</f>
        <v>0.013367419328691454</v>
      </c>
      <c r="E5" s="10">
        <f>Assumptions!B6</f>
        <v>0.013367419328691454</v>
      </c>
      <c r="F5" s="10">
        <f>Assumptions!B6</f>
        <v>0.013367419328691454</v>
      </c>
    </row>
    <row r="6" spans="1:6" x14ac:dyDescent="0.25">
      <c r="A6" t="s">
        <v>43</v>
      </c>
      <c r="B6" s="18">
        <f>Assumptions!B29*(1+B5)</f>
        <v>127327589503.81142</v>
      </c>
      <c r="C6" s="18">
        <f>B6*(1+C5)</f>
        <v>129029630784.82036</v>
      </c>
      <c r="D6" s="18">
        <f>C6*(1+D5)</f>
        <v>130754423965.34729</v>
      </c>
      <c r="E6" s="18">
        <f>D6*(1+E5)</f>
        <v>132502273179.5736</v>
      </c>
      <c r="F6" s="18">
        <f>E6*(1+F5)</f>
        <v>134273486627.16978</v>
      </c>
    </row>
    <row r="7" spans="1:6" x14ac:dyDescent="0.25">
      <c r="A7" t="s">
        <v>5</v>
      </c>
      <c r="B7" s="10">
        <f>Assumptions!B7</f>
        <v>0.19682298362141637</v>
      </c>
      <c r="C7" s="10">
        <f>Assumptions!B7</f>
        <v>0.19682298362141637</v>
      </c>
      <c r="D7" s="10">
        <f>Assumptions!B7</f>
        <v>0.19682298362141637</v>
      </c>
      <c r="E7" s="10">
        <f>Assumptions!B7</f>
        <v>0.19682298362141637</v>
      </c>
      <c r="F7" s="10">
        <f>Assumptions!B7</f>
        <v>0.19682298362141637</v>
      </c>
    </row>
    <row r="8" spans="1:6" x14ac:dyDescent="0.25">
      <c r="A8" t="s">
        <v>44</v>
      </c>
      <c r="B8" s="18">
        <f>B6*B7</f>
        <v>25060996063.4631</v>
      </c>
      <c r="C8" s="18">
        <f>C6*C7</f>
        <v>25395996906.6381</v>
      </c>
      <c r="D8" s="18">
        <f>D6*D7</f>
        <v>25735475846.55928</v>
      </c>
      <c r="E8" s="18">
        <f>E6*E7</f>
        <v>26079492743.82365</v>
      </c>
      <c r="F8" s="18">
        <f>F6*F7</f>
        <v>26428108259.209908</v>
      </c>
    </row>
    <row r="9" spans="1:6" x14ac:dyDescent="0.25">
      <c r="A9" t="s">
        <v>45</v>
      </c>
      <c r="B9" s="18">
        <f>B8*(1-Assumptions!B8)</f>
        <v>19798186890.13585</v>
      </c>
      <c r="C9" s="18">
        <f>C8*(1-Assumptions!B8)</f>
        <v>20062837556.2441</v>
      </c>
      <c r="D9" s="18">
        <f>D8*(1-Assumptions!B8)</f>
        <v>20331025918.781834</v>
      </c>
      <c r="E9" s="18">
        <f>E8*(1-Assumptions!B8)</f>
        <v>20602799267.620686</v>
      </c>
      <c r="F9" s="18">
        <f>F8*(1-Assumptions!B8)</f>
        <v>20878205524.77583</v>
      </c>
    </row>
    <row r="10" spans="1:6" x14ac:dyDescent="0.25">
      <c r="A10" t="s">
        <v>46</v>
      </c>
      <c r="B10" s="18">
        <f>B6*Assumptions!B9</f>
        <v>20279358127.854664</v>
      </c>
      <c r="C10" s="18">
        <f>C6*Assumptions!B9</f>
        <v>20550440811.666405</v>
      </c>
      <c r="D10" s="18">
        <f>D6*Assumptions!B9</f>
        <v>20825147171.385406</v>
      </c>
      <c r="E10" s="18">
        <f>E6*Assumptions!B9</f>
        <v>21103525646.207027</v>
      </c>
      <c r="F10" s="18">
        <f>F6*Assumptions!B9</f>
        <v>21385625322.83367</v>
      </c>
    </row>
    <row r="11" spans="1:6" x14ac:dyDescent="0.25">
      <c r="A11" t="s">
        <v>47</v>
      </c>
      <c r="B11" s="18">
        <f>-B6*Assumptions!B10</f>
        <v>-20368621590.532135</v>
      </c>
      <c r="C11" s="18">
        <f>-C6*Assumptions!B10</f>
        <v>-20640897496.480217</v>
      </c>
      <c r="D11" s="18">
        <f>-D6*Assumptions!B10</f>
        <v>-20916813028.636208</v>
      </c>
      <c r="E11" s="18">
        <f>-E6*Assumptions!B10</f>
        <v>-21196416839.409824</v>
      </c>
      <c r="F11" s="18">
        <f>-F6*Assumptions!B10</f>
        <v>-21479758231.567955</v>
      </c>
    </row>
    <row r="12" spans="1:6" x14ac:dyDescent="0.25">
      <c r="A12" t="s">
        <v>48</v>
      </c>
      <c r="B12" s="18">
        <f>-(B6-Assumptions!B29)*Assumptions!B11</f>
        <v>730775753.288429</v>
      </c>
      <c r="C12" s="18">
        <f>-(C6-B6)*Assumptions!B11</f>
        <v>740544339.2178798</v>
      </c>
      <c r="D12" s="18">
        <f>-(D6-C6)*Assumptions!B11</f>
        <v>750443505.9316941</v>
      </c>
      <c r="E12" s="18">
        <f>-(E6-D6)*Assumptions!B11</f>
        <v>760474998.9579766</v>
      </c>
      <c r="F12" s="18">
        <f>-(F6-E6)*Assumptions!B11</f>
        <v>770640587.1580347</v>
      </c>
    </row>
    <row r="13" spans="1:6" x14ac:dyDescent="0.25">
      <c r="A13" s="19" t="s">
        <v>49</v>
      </c>
      <c r="B13" s="20">
        <f>B9+B10+B11+B12</f>
        <v>20439699180.746803</v>
      </c>
      <c r="C13" s="20">
        <f>C9+C10+C11+C12</f>
        <v>20712925210.64817</v>
      </c>
      <c r="D13" s="20">
        <f>D9+D10+D11+D12</f>
        <v>20989803567.462723</v>
      </c>
      <c r="E13" s="20">
        <f>E9+E10+E11+E12</f>
        <v>21270383073.375866</v>
      </c>
      <c r="F13" s="20">
        <f>F9+F10+F11+F12</f>
        <v>21554713203.199577</v>
      </c>
    </row>
    <row r="14" spans="1:6" x14ac:dyDescent="0.25">
      <c r="A14" t="s">
        <v>50</v>
      </c>
      <c r="B14" s="21">
        <f>1/(1+Assumptions!$B$26)^(1-0.5*Assumptions!$B$32)</f>
        <v>0.9698987141650638</v>
      </c>
      <c r="C14" s="21">
        <f>1/(1+Assumptions!$B$26)^(2-0.5*Assumptions!$B$32)</f>
        <v>0.9123871303258538</v>
      </c>
      <c r="D14" s="21">
        <f>1/(1+Assumptions!$B$26)^(3-0.5*Assumptions!$B$32)</f>
        <v>0.8582857812125884</v>
      </c>
      <c r="E14" s="21">
        <f>1/(1+Assumptions!$B$26)^(4-0.5*Assumptions!$B$32)</f>
        <v>0.807392451895514</v>
      </c>
      <c r="F14" s="21">
        <f>1/(1+Assumptions!$B$26)^(5-0.5*Assumptions!$B$32)</f>
        <v>0.7595169180792772</v>
      </c>
    </row>
    <row r="15" spans="1:6" x14ac:dyDescent="0.25">
      <c r="A15" s="19" t="s">
        <v>51</v>
      </c>
      <c r="B15" s="20">
        <f>B13*B14</f>
        <v>19824437953.327034</v>
      </c>
      <c r="C15" s="20">
        <f>C13*C14</f>
        <v>18898206393.597317</v>
      </c>
      <c r="D15" s="20">
        <f>D13*D14</f>
        <v>18015249952.398518</v>
      </c>
      <c r="E15" s="20">
        <f>E13*E14</f>
        <v>17173546742.36978</v>
      </c>
      <c r="F15" s="20">
        <f>F13*F14</f>
        <v>16371169342.17685</v>
      </c>
    </row>
    <row r="17" spans="1:2" x14ac:dyDescent="0.25">
      <c r="A17" s="22" t="s">
        <v>52</v>
      </c>
      <c r="B17" s="23">
        <f>SUM(B15:F15)</f>
        <v>90282610383.86949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21554713203.199577</v>
      </c>
    </row>
    <row r="5" spans="1:2" x14ac:dyDescent="0.25">
      <c r="A5" t="s">
        <v>56</v>
      </c>
      <c r="B5" s="18">
        <f>IF(Assumptions!$B$33=0,B4,B4-Forecast!F11-Forecast!F10-Forecast!F12)</f>
        <v>23032184983.163612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0.31052148961682324</v>
      </c>
    </row>
    <row r="7" spans="1:2" x14ac:dyDescent="0.25">
      <c r="A7" t="s">
        <v>58</v>
      </c>
      <c r="B7" s="18">
        <f>-MAX(Forecast!F9,0)*B6</f>
        <v>-7151988390.102192</v>
      </c>
    </row>
    <row r="8" spans="1:2" x14ac:dyDescent="0.25">
      <c r="A8" t="s">
        <v>59</v>
      </c>
      <c r="B8" s="18">
        <f>IF(OR(Assumptions!$B$33=0,Assumptions!B12&lt;=0),B5,MAX(B5+B7,0))</f>
        <v>15880196593.06142</v>
      </c>
    </row>
    <row r="9" spans="1:2" x14ac:dyDescent="0.25">
      <c r="A9" t="s">
        <v>60</v>
      </c>
      <c r="B9" s="18">
        <f>B8*(1+Assumptions!B12)/(Assumptions!B26-Assumptions!B12)</f>
        <v>427962353215.023</v>
      </c>
    </row>
    <row r="10" spans="1:2" x14ac:dyDescent="0.25">
      <c r="A10" t="s">
        <v>61</v>
      </c>
      <c r="B10" s="18">
        <f>B9/(1+Assumptions!B26)^(5-0.5*Assumptions!B32)</f>
        <v>325044647567.82935</v>
      </c>
    </row>
    <row r="11" spans="1:2" x14ac:dyDescent="0.25">
      <c r="A11" t="s">
        <v>62</v>
      </c>
      <c r="B11" s="18">
        <f>Forecast!B17+B10</f>
        <v>415327257951.69885</v>
      </c>
    </row>
    <row r="12" spans="1:2" x14ac:dyDescent="0.25">
      <c r="A12" t="s">
        <v>63</v>
      </c>
      <c r="B12" s="18">
        <f>-Assumptions!B30</f>
        <v>-136809000000</v>
      </c>
    </row>
    <row r="13" spans="1:2" x14ac:dyDescent="0.25">
      <c r="A13" t="s">
        <v>64</v>
      </c>
      <c r="B13" s="18">
        <f>B11+B12</f>
        <v>278518257951.69885</v>
      </c>
    </row>
    <row r="14" spans="1:2" x14ac:dyDescent="0.25">
      <c r="A14" s="19" t="s">
        <v>65</v>
      </c>
      <c r="B14" s="24">
        <f>B13/Assumptions!B31</f>
        <v>38.796247102897176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47813733582.04358</v>
      </c>
    </row>
    <row r="18" spans="1:2" x14ac:dyDescent="0.25">
      <c r="A18" t="s">
        <v>60</v>
      </c>
      <c r="B18" s="18">
        <f>B17*Assumptions!B13</f>
        <v>323919227043.30707</v>
      </c>
    </row>
    <row r="19" spans="1:2" x14ac:dyDescent="0.25">
      <c r="A19" t="s">
        <v>61</v>
      </c>
      <c r="B19" s="18">
        <f>B18/(1+Assumptions!B26)^(5-0.5*Assumptions!B32)</f>
        <v>246022133030.55426</v>
      </c>
    </row>
    <row r="20" spans="1:2" x14ac:dyDescent="0.25">
      <c r="A20" t="s">
        <v>62</v>
      </c>
      <c r="B20" s="18">
        <f>Forecast!B17+B19</f>
        <v>336304743414.42377</v>
      </c>
    </row>
    <row r="21" spans="1:2" x14ac:dyDescent="0.25">
      <c r="A21" t="s">
        <v>63</v>
      </c>
      <c r="B21" s="18">
        <f>-Assumptions!B30</f>
        <v>-136809000000</v>
      </c>
    </row>
    <row r="22" spans="1:2" x14ac:dyDescent="0.25">
      <c r="A22" t="s">
        <v>64</v>
      </c>
      <c r="B22" s="18">
        <f>B20+B21</f>
        <v>199495743414.42377</v>
      </c>
    </row>
    <row r="23" spans="1:2" x14ac:dyDescent="0.25">
      <c r="A23" s="19" t="s">
        <v>65</v>
      </c>
      <c r="B23" s="25">
        <f>B22/Assumptions!B31</f>
        <v>27.78879278651954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25.4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38.796247102897176</v>
      </c>
    </row>
    <row r="29" spans="1:2" x14ac:dyDescent="0.25">
      <c r="A29" s="19" t="s">
        <v>73</v>
      </c>
      <c r="B29" s="12">
        <f>B28/B26-1</f>
        <v>0.5274113032636685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0.043034</v>
      </c>
      <c r="B5" s="31">
        <v>72.30422220606309</v>
      </c>
      <c r="C5" s="31">
        <v>82.44706505077153</v>
      </c>
      <c r="D5" s="31">
        <v>98.12279451226209</v>
      </c>
      <c r="E5" s="31">
        <v>125.69885721104517</v>
      </c>
      <c r="F5" s="31">
        <v>187.39394851174467</v>
      </c>
    </row>
    <row r="6" spans="1:6" x14ac:dyDescent="0.25">
      <c r="A6" s="30">
        <v>0.053034</v>
      </c>
      <c r="B6" s="31">
        <v>49.02111265865732</v>
      </c>
      <c r="C6" s="31">
        <v>52.81532632934276</v>
      </c>
      <c r="D6" s="31">
        <v>57.906645807383455</v>
      </c>
      <c r="E6" s="31">
        <v>65.1397609907706</v>
      </c>
      <c r="F6" s="31">
        <v>76.29613664495815</v>
      </c>
    </row>
    <row r="7" spans="1:6" x14ac:dyDescent="0.25">
      <c r="A7" s="30">
        <v>0.063034</v>
      </c>
      <c r="B7" s="31">
        <v>35.416179870099164</v>
      </c>
      <c r="C7" s="31">
        <v>36.92755455755684</v>
      </c>
      <c r="D7" s="32">
        <v>38.79651528163874</v>
      </c>
      <c r="E7" s="31">
        <v>41.18543385772793</v>
      </c>
      <c r="F7" s="31">
        <v>44.372521307444906</v>
      </c>
    </row>
    <row r="8" spans="1:6" x14ac:dyDescent="0.25">
      <c r="A8" s="30">
        <v>0.073034</v>
      </c>
      <c r="B8" s="31">
        <v>26.487150315987574</v>
      </c>
      <c r="C8" s="31">
        <v>27.01038682104481</v>
      </c>
      <c r="D8" s="31">
        <v>27.61234845406299</v>
      </c>
      <c r="E8" s="31">
        <v>28.32047577179761</v>
      </c>
      <c r="F8" s="31">
        <v>29.176638818702198</v>
      </c>
    </row>
    <row r="9" spans="1:6" x14ac:dyDescent="0.25">
      <c r="A9" s="30">
        <v>0.083034</v>
      </c>
      <c r="B9" s="31">
        <v>20.36209234114551</v>
      </c>
      <c r="C9" s="31">
        <v>20.49701839620772</v>
      </c>
      <c r="D9" s="31">
        <v>20.631944451269945</v>
      </c>
      <c r="E9" s="31">
        <v>20.766870506332157</v>
      </c>
      <c r="F9" s="31">
        <v>20.90179656139437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125648000000</v>
      </c>
      <c r="C5" s="18">
        <v>122336000000</v>
      </c>
      <c r="D5" s="18">
        <v>122428000000</v>
      </c>
      <c r="E5" s="18">
        <v>120741000000</v>
      </c>
      <c r="F5" s="8" t="s">
        <v>84</v>
      </c>
    </row>
    <row r="6" spans="1:6" x14ac:dyDescent="0.25">
      <c r="A6" t="s">
        <v>44</v>
      </c>
      <c r="B6" s="18">
        <v>25000000000</v>
      </c>
      <c r="C6" s="18">
        <v>24124000000</v>
      </c>
      <c r="D6" s="18">
        <v>24654000000</v>
      </c>
      <c r="E6" s="18">
        <v>22911000000</v>
      </c>
      <c r="F6" s="8" t="s">
        <v>85</v>
      </c>
    </row>
    <row r="7" spans="1:6" x14ac:dyDescent="0.25">
      <c r="A7" t="s">
        <v>86</v>
      </c>
      <c r="B7" s="18">
        <v>20886000000</v>
      </c>
      <c r="C7" s="18">
        <v>20580000000</v>
      </c>
      <c r="D7" s="18">
        <v>18777000000</v>
      </c>
      <c r="E7" s="18">
        <v>18021000000</v>
      </c>
      <c r="F7" s="8" t="s">
        <v>87</v>
      </c>
    </row>
    <row r="8" spans="1:6" x14ac:dyDescent="0.25">
      <c r="A8" t="s">
        <v>88</v>
      </c>
      <c r="B8" s="18">
        <v>20842000000</v>
      </c>
      <c r="C8" s="18">
        <v>20263000000</v>
      </c>
      <c r="D8" s="18">
        <v>17853000000</v>
      </c>
      <c r="E8" s="18">
        <v>19626000000</v>
      </c>
      <c r="F8" s="8" t="s">
        <v>89</v>
      </c>
    </row>
    <row r="9" spans="1:6" x14ac:dyDescent="0.25">
      <c r="A9" t="s">
        <v>90</v>
      </c>
      <c r="B9" s="18">
        <v>-240000000</v>
      </c>
      <c r="C9" s="18">
        <v>619000000</v>
      </c>
      <c r="D9" s="18">
        <v>-734000000</v>
      </c>
      <c r="E9" s="18">
        <v>1849000000</v>
      </c>
      <c r="F9" s="8" t="s">
        <v>91</v>
      </c>
    </row>
    <row r="10" spans="1:6" x14ac:dyDescent="0.25">
      <c r="A10" t="s">
        <v>92</v>
      </c>
      <c r="B10" s="18">
        <v>155043000000</v>
      </c>
      <c r="C10" s="18">
        <v>140923000000</v>
      </c>
      <c r="D10" s="18">
        <v>154899000000</v>
      </c>
      <c r="E10" s="18">
        <v>154679000000</v>
      </c>
      <c r="F10" s="8" t="s">
        <v>93</v>
      </c>
    </row>
    <row r="11" spans="1:6" x14ac:dyDescent="0.25">
      <c r="A11" t="s">
        <v>94</v>
      </c>
      <c r="B11" s="18">
        <v>18234000000</v>
      </c>
      <c r="C11" s="18">
        <v>3298000000</v>
      </c>
      <c r="D11" s="18">
        <v>6722000000</v>
      </c>
      <c r="E11" s="18">
        <v>3701000000</v>
      </c>
      <c r="F11" s="8" t="s">
        <v>95</v>
      </c>
    </row>
    <row r="12" spans="1:6" x14ac:dyDescent="0.25">
      <c r="A12" t="s">
        <v>32</v>
      </c>
      <c r="B12" s="34">
        <v>7179000000</v>
      </c>
      <c r="C12" s="34">
        <v>7204000000</v>
      </c>
      <c r="D12" s="34">
        <v>7258000000</v>
      </c>
      <c r="E12" s="34">
        <v>7587000000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2026-09-19T01:04:21Z</dcterms:modified>
</cp:coreProperties>
</file>