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<sst xmlns="http://schemas.openxmlformats.org/spreadsheetml/2006/main" count="113" uniqueCount="101">
  <si>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Tata Consumer Products Limited (TATACONSUM.NS)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</si>
  <si>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</si>
  <si>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</si>
  <si>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</si>
  <si>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</si>
  <si>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</si>
  <si>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</si>
  <si>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</si>
  <si>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</si>
  <si>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</si>
  <si>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</si>
  <si>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</si>
  <si>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</si>
  <si>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</si>
  <si>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</si>
  <si>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</si>
  <si>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</si>
  <si>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</si>
  <si>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</si>
  <si>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</si>
  <si>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</si>
  <si>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</si>
  <si>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</si>
  <si>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</si>
  <si>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</si>
  <si>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</si>
  <si>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</si>
  <si>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</si>
  <si>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</si>
  <si>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</si>
  <si>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</si>
  <si>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</si>
  <si>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</si>
  <si>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</si>
  <si>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</si>
  <si>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</si>
  <si>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</si>
  <si>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</si>
  <si>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</si>
  <si>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</si>
  <si>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</si>
  <si>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</si>
  <si>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</si>
  <si>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</si>
  <si>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</si>
  <si>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</si>
  <si>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</si>
  <si>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</si>
  <si>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</si>
  <si>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</si>
  <si>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</si>
  <si>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</si>
  <si>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</si>
  <si>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</si>
  <si>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</si>
  <si>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</si>
  <si>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</si>
  <si>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</si>
  <si>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</si>
  <si>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</si>
  <si>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</si>
  <si>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</si>
  <si>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</si>
  <si>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</si>
  <si>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</si>
  <si>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</si>
  <si>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</si>
  <si>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</si>
  <si>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</si>
  <si>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</si>
  <si>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</si>
  <si>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</si>
  <si>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</si>
  <si>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</si>
  <si>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</si>
  <si>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</si>
  <si>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</si>
  <si>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</si>
  <si>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</si>
  <si>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</si>
  <si>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</si>
  <si>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</si>
  <si>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</si>
  <si>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</si>
  <si>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</si>
  <si>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</si>
  <si>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</si>
  <si>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</si>
  <si>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</si>
  <si>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</si>
  <si>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</si>
  <si>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</si>
  <si>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</si>
  <si>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</si>
  <si>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</si>
  <si>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</si>
  <si>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</si>
  <si>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</si>
  <si>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</si>
  <si>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Current EV/EBITDA of 34.7x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</si>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</sst>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0.1387405639185082</v>
      </c>
    </row>
    <row r="7" spans="1:2" x14ac:dyDescent="0.25">
      <c r="A7" t="s">
        <v>5</v>
      </c>
      <c r="B7" s="6">
        <v>0.11384468885896931</v>
      </c>
    </row>
    <row r="8" spans="1:2" x14ac:dyDescent="0.25">
      <c r="A8" t="s">
        <v>6</v>
      </c>
      <c r="B8" s="6">
        <v>0.23956868867290204</v>
      </c>
    </row>
    <row r="9" spans="1:2" x14ac:dyDescent="0.25">
      <c r="A9" t="s">
        <v>7</v>
      </c>
      <c r="B9" s="6">
        <v>0.028155171913495862</v>
      </c>
    </row>
    <row r="10" spans="1:2" x14ac:dyDescent="0.25">
      <c r="A10" t="s">
        <v>8</v>
      </c>
      <c r="B10" s="6">
        <v>0.023368780221352543</v>
      </c>
    </row>
    <row r="11" spans="1:2" x14ac:dyDescent="0.25">
      <c r="A11" t="s">
        <v>9</v>
      </c>
      <c r="B11" s="6">
        <v>-0.00789601723778411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0.11431721214911751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0.60135</v>
      </c>
      <c r="C19" s="8" t="s">
        <v>19</v>
      </c>
    </row>
    <row r="20" spans="1:2" x14ac:dyDescent="0.25">
      <c r="A20" t="s">
        <v>20</v>
      </c>
      <c r="B20" s="10">
        <f>B17+B19*B18</f>
        <v>0.11610800000000002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985731235840</v>
      </c>
    </row>
    <row r="23" spans="1:2" x14ac:dyDescent="0.25">
      <c r="A23" t="s">
        <v>24</v>
      </c>
      <c r="B23" s="11">
        <v>28195100000</v>
      </c>
    </row>
    <row r="24" spans="1:2" x14ac:dyDescent="0.25">
      <c r="A24" t="s">
        <v>25</v>
      </c>
      <c r="B24" s="10">
        <f>B22/(B22+B23)</f>
        <v>0.9721921613007108</v>
      </c>
    </row>
    <row r="25" spans="1:2" x14ac:dyDescent="0.25">
      <c r="A25" t="s">
        <v>26</v>
      </c>
      <c r="B25" s="10">
        <f>1-B24</f>
        <v>0.027807838699289156</v>
      </c>
    </row>
    <row r="26" spans="1:2" x14ac:dyDescent="0.25">
      <c r="A26" t="s">
        <v>27</v>
      </c>
      <c r="B26" s="12">
        <f>B24*B20+B25*B21*(1-B8)</f>
        <v>0.11431721214911751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201706100000</v>
      </c>
      <c r="C29" s="8" t="s">
        <v>30</v>
      </c>
    </row>
    <row r="30" spans="1:2" x14ac:dyDescent="0.25">
      <c r="A30" t="s">
        <v>31</v>
      </c>
      <c r="B30" s="11">
        <v>-15004100000</v>
      </c>
    </row>
    <row r="31" spans="1:2" x14ac:dyDescent="0.25">
      <c r="A31" t="s">
        <v>32</v>
      </c>
      <c r="B31" s="13">
        <v>990153214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0.1387405639185082</v>
      </c>
      <c r="C5" s="10">
        <f>Assumptions!B6</f>
        <v>0.1387405639185082</v>
      </c>
      <c r="D5" s="10">
        <f>Assumptions!B6</f>
        <v>0.1387405639185082</v>
      </c>
      <c r="E5" s="10">
        <f>Assumptions!B6</f>
        <v>0.1387405639185082</v>
      </c>
      <c r="F5" s="10">
        <f>Assumptions!B6</f>
        <v>0.1387405639185082</v>
      </c>
    </row>
    <row r="6" spans="1:6" x14ac:dyDescent="0.25">
      <c r="A6" t="s">
        <v>43</v>
      </c>
      <c r="B6" s="18">
        <f>Assumptions!B29*(1+B5)</f>
        <v>229690918059.803</v>
      </c>
      <c r="C6" s="18">
        <f>B6*(1+C5)</f>
        <v>261558365558.37994</v>
      </c>
      <c r="D6" s="18">
        <f>C6*(1+D5)</f>
        <v>297847120693.5529</v>
      </c>
      <c r="E6" s="18">
        <f>D6*(1+E5)</f>
        <v>339170598180.08044</v>
      </c>
      <c r="F6" s="18">
        <f>E6*(1+F5)</f>
        <v>386227318236.16254</v>
      </c>
    </row>
    <row r="7" spans="1:6" x14ac:dyDescent="0.25">
      <c r="A7" t="s">
        <v>5</v>
      </c>
      <c r="B7" s="10">
        <f>Assumptions!B7</f>
        <v>0.11384468885896931</v>
      </c>
      <c r="C7" s="10">
        <f>Assumptions!B7</f>
        <v>0.11384468885896931</v>
      </c>
      <c r="D7" s="10">
        <f>Assumptions!B7</f>
        <v>0.11384468885896931</v>
      </c>
      <c r="E7" s="10">
        <f>Assumptions!B7</f>
        <v>0.11384468885896931</v>
      </c>
      <c r="F7" s="10">
        <f>Assumptions!B7</f>
        <v>0.11384468885896931</v>
      </c>
    </row>
    <row r="8" spans="1:6" x14ac:dyDescent="0.25">
      <c r="A8" t="s">
        <v>44</v>
      </c>
      <c r="B8" s="18">
        <f>B6*B7</f>
        <v>26149091100.24929</v>
      </c>
      <c r="C8" s="18">
        <f>C6*C7</f>
        <v>29777030745.45432</v>
      </c>
      <c r="D8" s="18">
        <f>D6*D7</f>
        <v>33908312782.89741</v>
      </c>
      <c r="E8" s="18">
        <f>E6*E7</f>
        <v>38612771219.92176</v>
      </c>
      <c r="F8" s="18">
        <f>F6*F7</f>
        <v>43969928873.430046</v>
      </c>
    </row>
    <row r="9" spans="1:6" x14ac:dyDescent="0.25">
      <c r="A9" t="s">
        <v>45</v>
      </c>
      <c r="B9" s="18">
        <f>B8*(1-Assumptions!B8)</f>
        <v>19884587635.374313</v>
      </c>
      <c r="C9" s="18">
        <f>C8*(1-Assumptions!B8)</f>
        <v>22643386537.193142</v>
      </c>
      <c r="D9" s="18">
        <f>D8*(1-Assumptions!B8)</f>
        <v>25784942754.388077</v>
      </c>
      <c r="E9" s="18">
        <f>E8*(1-Assumptions!B8)</f>
        <v>29362360252.73833</v>
      </c>
      <c r="F9" s="18">
        <f>F8*(1-Assumptions!B8)</f>
        <v>33436110672.181637</v>
      </c>
    </row>
    <row r="10" spans="1:6" x14ac:dyDescent="0.25">
      <c r="A10" t="s">
        <v>46</v>
      </c>
      <c r="B10" s="18">
        <f>B6*Assumptions!B9</f>
        <v>6466987284.942445</v>
      </c>
      <c r="C10" s="18">
        <f>C6*Assumptions!B9</f>
        <v>7364220747.709183</v>
      </c>
      <c r="D10" s="18">
        <f>D6*Assumptions!B9</f>
        <v>8385936887.066733</v>
      </c>
      <c r="E10" s="18">
        <f>E6*Assumptions!B9</f>
        <v>9549406499.763391</v>
      </c>
      <c r="F10" s="18">
        <f>F6*Assumptions!B9</f>
        <v>10874296542.627632</v>
      </c>
    </row>
    <row r="11" spans="1:6" x14ac:dyDescent="0.25">
      <c r="A11" t="s">
        <v>47</v>
      </c>
      <c r="B11" s="18">
        <f>-B6*Assumptions!B10</f>
        <v>-5367596582.980232</v>
      </c>
      <c r="C11" s="18">
        <f>-C6*Assumptions!B10</f>
        <v>-6112299959.789968</v>
      </c>
      <c r="D11" s="18">
        <f>-D6*Assumptions!B10</f>
        <v>-6960323903.050303</v>
      </c>
      <c r="E11" s="18">
        <f>-E6*Assumptions!B10</f>
        <v>-7926003166.414974</v>
      </c>
      <c r="F11" s="18">
        <f>-F6*Assumptions!B10</f>
        <v>-9025661315.34327</v>
      </c>
    </row>
    <row r="12" spans="1:6" x14ac:dyDescent="0.25">
      <c r="A12" t="s">
        <v>48</v>
      </c>
      <c r="B12" s="18">
        <f>-(B6-Assumptions!B29)*Assumptions!B11</f>
        <v>220968605.79645663</v>
      </c>
      <c r="C12" s="18">
        <f>-(C6-B6)*Assumptions!B11</f>
        <v>251625914.7729436</v>
      </c>
      <c r="D12" s="18">
        <f>-(D6-C6)*Assumptions!B11</f>
        <v>286536636.08505243</v>
      </c>
      <c r="E12" s="18">
        <f>-(E6-D6)*Assumptions!B11</f>
        <v>326290890.5588049</v>
      </c>
      <c r="F12" s="18">
        <f>-(F6-E6)*Assumptions!B11</f>
        <v>371560672.71640545</v>
      </c>
    </row>
    <row r="13" spans="1:6" x14ac:dyDescent="0.25">
      <c r="A13" s="19" t="s">
        <v>49</v>
      </c>
      <c r="B13" s="20">
        <f>B9+B10+B11+B12</f>
        <v>21204946943.13298</v>
      </c>
      <c r="C13" s="20">
        <f>C9+C10+C11+C12</f>
        <v>24146933239.885303</v>
      </c>
      <c r="D13" s="20">
        <f>D9+D10+D11+D12</f>
        <v>27497092374.48956</v>
      </c>
      <c r="E13" s="20">
        <f>E9+E10+E11+E12</f>
        <v>31312054476.645554</v>
      </c>
      <c r="F13" s="20">
        <f>F9+F10+F11+F12</f>
        <v>35656306572.1824</v>
      </c>
    </row>
    <row r="14" spans="1:6" x14ac:dyDescent="0.25">
      <c r="A14" t="s">
        <v>50</v>
      </c>
      <c r="B14" s="21">
        <f>1/(1+Assumptions!$B$26)^(1-0.5*Assumptions!$B$32)</f>
        <v>0.9473175444650416</v>
      </c>
      <c r="C14" s="21">
        <f>1/(1+Assumptions!$B$26)^(2-0.5*Assumptions!$B$32)</f>
        <v>0.8501327397052464</v>
      </c>
      <c r="D14" s="21">
        <f>1/(1+Assumptions!$B$26)^(3-0.5*Assumptions!$B$32)</f>
        <v>0.7629180725528287</v>
      </c>
      <c r="E14" s="21">
        <f>1/(1+Assumptions!$B$26)^(4-0.5*Assumptions!$B$32)</f>
        <v>0.684650711875332</v>
      </c>
      <c r="F14" s="21">
        <f>1/(1+Assumptions!$B$26)^(5-0.5*Assumptions!$B$32)</f>
        <v>0.6144127582440253</v>
      </c>
    </row>
    <row r="15" spans="1:6" x14ac:dyDescent="0.25">
      <c r="A15" s="19" t="s">
        <v>51</v>
      </c>
      <c r="B15" s="20">
        <f>B13*B14</f>
        <v>20087818268.680225</v>
      </c>
      <c r="C15" s="20">
        <f>C13*C14</f>
        <v>20528098510.703373</v>
      </c>
      <c r="D15" s="20">
        <f>D13*D14</f>
        <v>20978028715.15266</v>
      </c>
      <c r="E15" s="20">
        <f>E13*E14</f>
        <v>21437820387.714554</v>
      </c>
      <c r="F15" s="20">
        <f>F13*F14</f>
        <v>21907689669.80916</v>
      </c>
    </row>
    <row r="17" spans="1:2" x14ac:dyDescent="0.25">
      <c r="A17" s="22" t="s">
        <v>52</v>
      </c>
      <c r="B17" s="23">
        <f>SUM(B15:F15)</f>
        <v>104939455552.05997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35656306572.1824</v>
      </c>
    </row>
    <row r="5" spans="1:2" x14ac:dyDescent="0.25">
      <c r="A5" t="s">
        <v>56</v>
      </c>
      <c r="B5" s="18">
        <f>IF(Assumptions!$B$33=0,B4,B4-Forecast!F11-Forecast!F10-Forecast!F12)</f>
        <v>37346501089.35384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0.21868972773224676</v>
      </c>
    </row>
    <row r="7" spans="1:2" x14ac:dyDescent="0.25">
      <c r="A7" t="s">
        <v>58</v>
      </c>
      <c r="B7" s="18">
        <f>-MAX(Forecast!F9,0)*B6</f>
        <v>-8167296154.982849</v>
      </c>
    </row>
    <row r="8" spans="1:2" x14ac:dyDescent="0.25">
      <c r="A8" t="s">
        <v>59</v>
      </c>
      <c r="B8" s="18">
        <f>IF(OR(Assumptions!$B$33=0,Assumptions!B12&lt;=0),B5,MAX(B5+B7,0))</f>
        <v>29179204934.370995</v>
      </c>
    </row>
    <row r="9" spans="1:2" x14ac:dyDescent="0.25">
      <c r="A9" t="s">
        <v>60</v>
      </c>
      <c r="B9" s="18">
        <f>B8*(1+Assumptions!B12)/(Assumptions!B26-Assumptions!B12)</f>
        <v>334859142354.2968</v>
      </c>
    </row>
    <row r="10" spans="1:2" x14ac:dyDescent="0.25">
      <c r="A10" t="s">
        <v>61</v>
      </c>
      <c r="B10" s="18">
        <f>B9/(1+Assumptions!B26)^(5-0.5*Assumptions!B32)</f>
        <v>205741729277.13223</v>
      </c>
    </row>
    <row r="11" spans="1:2" x14ac:dyDescent="0.25">
      <c r="A11" t="s">
        <v>62</v>
      </c>
      <c r="B11" s="18">
        <f>Forecast!B17+B10</f>
        <v>310681184829.1922</v>
      </c>
    </row>
    <row r="12" spans="1:2" x14ac:dyDescent="0.25">
      <c r="A12" t="s">
        <v>63</v>
      </c>
      <c r="B12" s="18">
        <f>-Assumptions!B30</f>
        <v>15004100000</v>
      </c>
    </row>
    <row r="13" spans="1:2" x14ac:dyDescent="0.25">
      <c r="A13" t="s">
        <v>64</v>
      </c>
      <c r="B13" s="18">
        <f>B11+B12</f>
        <v>325685284829.1922</v>
      </c>
    </row>
    <row r="14" spans="1:2" x14ac:dyDescent="0.25">
      <c r="A14" s="19" t="s">
        <v>65</v>
      </c>
      <c r="B14" s="24">
        <f>B13/Assumptions!B31</f>
        <v>328.9241303509946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54844225416.05768</v>
      </c>
    </row>
    <row r="18" spans="1:2" x14ac:dyDescent="0.25">
      <c r="A18" t="s">
        <v>60</v>
      </c>
      <c r="B18" s="18">
        <f>B17*Assumptions!B13</f>
        <v>1096884508321.1536</v>
      </c>
    </row>
    <row r="19" spans="1:2" x14ac:dyDescent="0.25">
      <c r="A19" t="s">
        <v>61</v>
      </c>
      <c r="B19" s="18">
        <f>B18/(1+Assumptions!B26)^(5-0.5*Assumptions!B32)</f>
        <v>673939836232.7415</v>
      </c>
    </row>
    <row r="20" spans="1:2" x14ac:dyDescent="0.25">
      <c r="A20" t="s">
        <v>62</v>
      </c>
      <c r="B20" s="18">
        <f>Forecast!B17+B19</f>
        <v>778879291784.8014</v>
      </c>
    </row>
    <row r="21" spans="1:2" x14ac:dyDescent="0.25">
      <c r="A21" t="s">
        <v>63</v>
      </c>
      <c r="B21" s="18">
        <f>-Assumptions!B30</f>
        <v>15004100000</v>
      </c>
    </row>
    <row r="22" spans="1:2" x14ac:dyDescent="0.25">
      <c r="A22" t="s">
        <v>64</v>
      </c>
      <c r="B22" s="18">
        <f>B20+B21</f>
        <v>793883391784.8014</v>
      </c>
    </row>
    <row r="23" spans="1:2" x14ac:dyDescent="0.25">
      <c r="A23" s="19" t="s">
        <v>65</v>
      </c>
      <c r="B23" s="25">
        <f>B22/Assumptions!B31</f>
        <v>801.7783314338677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328.9241303509946</v>
      </c>
    </row>
    <row r="29" spans="1:2" x14ac:dyDescent="0.25">
      <c r="A29" s="19" t="s">
        <v>73</v>
      </c>
      <c r="B29" s="12">
        <f>B28/B26-1</f>
        <v>-0.6697548892058287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0.094317</v>
      </c>
      <c r="B5" s="31">
        <v>396.7387622991367</v>
      </c>
      <c r="C5" s="31">
        <v>398.07161877859687</v>
      </c>
      <c r="D5" s="31">
        <v>399.4044752580571</v>
      </c>
      <c r="E5" s="31">
        <v>400.73733173751725</v>
      </c>
      <c r="F5" s="31">
        <v>402.07018821697744</v>
      </c>
    </row>
    <row r="6" spans="1:6" x14ac:dyDescent="0.25">
      <c r="A6" s="30">
        <v>0.104317</v>
      </c>
      <c r="B6" s="31">
        <v>358.42399775983915</v>
      </c>
      <c r="C6" s="31">
        <v>359.58075046489733</v>
      </c>
      <c r="D6" s="31">
        <v>360.73750316995546</v>
      </c>
      <c r="E6" s="31">
        <v>361.89425587501364</v>
      </c>
      <c r="F6" s="31">
        <v>363.0510085800719</v>
      </c>
    </row>
    <row r="7" spans="1:6" x14ac:dyDescent="0.25">
      <c r="A7" s="30">
        <v>0.114317</v>
      </c>
      <c r="B7" s="31">
        <v>326.89754203578156</v>
      </c>
      <c r="C7" s="31">
        <v>327.911143668085</v>
      </c>
      <c r="D7" s="32">
        <v>328.92474530038834</v>
      </c>
      <c r="E7" s="31">
        <v>329.93834693269173</v>
      </c>
      <c r="F7" s="31">
        <v>330.9519485649951</v>
      </c>
    </row>
    <row r="8" spans="1:6" x14ac:dyDescent="0.25">
      <c r="A8" s="30">
        <v>0.124317</v>
      </c>
      <c r="B8" s="31">
        <v>300.51744477969123</v>
      </c>
      <c r="C8" s="31">
        <v>301.41278378188616</v>
      </c>
      <c r="D8" s="31">
        <v>302.30812278408115</v>
      </c>
      <c r="E8" s="31">
        <v>303.2034617862761</v>
      </c>
      <c r="F8" s="31">
        <v>304.09880078847107</v>
      </c>
    </row>
    <row r="9" spans="1:6" x14ac:dyDescent="0.25">
      <c r="A9" s="30">
        <v>0.134317</v>
      </c>
      <c r="B9" s="31">
        <v>278.13093533840555</v>
      </c>
      <c r="C9" s="31">
        <v>278.92724421255394</v>
      </c>
      <c r="D9" s="31">
        <v>279.7235530867024</v>
      </c>
      <c r="E9" s="31">
        <v>280.51986196085085</v>
      </c>
      <c r="F9" s="31">
        <v>281.3161708349992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201706100000</v>
      </c>
      <c r="C5" s="18">
        <v>175084100000</v>
      </c>
      <c r="D5" s="18">
        <v>150985100000</v>
      </c>
      <c r="E5" s="18">
        <v>136598100000</v>
      </c>
      <c r="F5" s="8" t="s">
        <v>84</v>
      </c>
    </row>
    <row r="6" spans="1:6" x14ac:dyDescent="0.25">
      <c r="A6" t="s">
        <v>44</v>
      </c>
      <c r="B6" s="18">
        <v>21740600000</v>
      </c>
      <c r="C6" s="18">
        <v>18797600000</v>
      </c>
      <c r="D6" s="18">
        <v>19101900000</v>
      </c>
      <c r="E6" s="18">
        <v>15533500000</v>
      </c>
      <c r="F6" s="8" t="s">
        <v>85</v>
      </c>
    </row>
    <row r="7" spans="1:6" x14ac:dyDescent="0.25">
      <c r="A7" t="s">
        <v>86</v>
      </c>
      <c r="B7" s="18">
        <v>6266800000</v>
      </c>
      <c r="C7" s="18">
        <v>6007400000</v>
      </c>
      <c r="D7" s="18">
        <v>3771500000</v>
      </c>
      <c r="E7" s="18">
        <v>3040800000</v>
      </c>
      <c r="F7" s="8" t="s">
        <v>87</v>
      </c>
    </row>
    <row r="8" spans="1:6" x14ac:dyDescent="0.25">
      <c r="A8" t="s">
        <v>88</v>
      </c>
      <c r="B8" s="18">
        <v>4485700000</v>
      </c>
      <c r="C8" s="18">
        <v>4595400000</v>
      </c>
      <c r="D8" s="18">
        <v>3346900000</v>
      </c>
      <c r="E8" s="18">
        <v>3117500000</v>
      </c>
      <c r="F8" s="8" t="s">
        <v>89</v>
      </c>
    </row>
    <row r="9" spans="1:6" x14ac:dyDescent="0.25">
      <c r="A9" t="s">
        <v>90</v>
      </c>
      <c r="B9" s="18">
        <v>-1451900000</v>
      </c>
      <c r="C9" s="18">
        <v>-47700000</v>
      </c>
      <c r="D9" s="18">
        <v>-113600000</v>
      </c>
      <c r="E9" s="18">
        <v>254300000</v>
      </c>
      <c r="F9" s="8" t="s">
        <v>91</v>
      </c>
    </row>
    <row r="10" spans="1:6" x14ac:dyDescent="0.25">
      <c r="A10" t="s">
        <v>92</v>
      </c>
      <c r="B10" s="18">
        <v>28195100000</v>
      </c>
      <c r="C10" s="18">
        <v>23926800000</v>
      </c>
      <c r="D10" s="18">
        <v>34772200000</v>
      </c>
      <c r="E10" s="18">
        <v>16000400000</v>
      </c>
      <c r="F10" s="8" t="s">
        <v>93</v>
      </c>
    </row>
    <row r="11" spans="1:6" x14ac:dyDescent="0.25">
      <c r="A11" t="s">
        <v>94</v>
      </c>
      <c r="B11" s="18">
        <v>43199200000</v>
      </c>
      <c r="C11" s="18">
        <v>31098800000</v>
      </c>
      <c r="D11" s="18">
        <v>26910700000</v>
      </c>
      <c r="E11" s="18">
        <v>35803000000</v>
      </c>
      <c r="F11" s="8" t="s">
        <v>95</v>
      </c>
    </row>
    <row r="12" spans="1:6" x14ac:dyDescent="0.25">
      <c r="A12" t="s">
        <v>32</v>
      </c>
      <c r="B12" s="34">
        <v>990153214</v>
      </c>
      <c r="C12" s="34">
        <v>979195536</v>
      </c>
      <c r="D12" s="34">
        <v>943549899</v>
      </c>
      <c r="E12" s="34">
        <v>936525854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2026-09-19T00:10:00Z</dcterms:modified>
</cp:coreProperties>
</file>