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<sst xmlns="http://schemas.openxmlformats.org/spreadsheetml/2006/main" count="114" uniqueCount="102">
  <si>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Tata Consultancy Services Limited (TCS.NS)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</si>
  <si>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</si>
  <si>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</si>
  <si>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</si>
  <si>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</si>
  <si>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</si>
  <si>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</si>
  <si>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</si>
  <si>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</si>
  <si>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</si>
  <si>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</si>
  <si>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</si>
  <si>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</si>
  <si>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</si>
  <si>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</si>
  <si>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</si>
  <si>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</si>
  <si>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</si>
  <si>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</si>
  <si>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</si>
  <si>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</si>
  <si>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</si>
  <si>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</si>
  <si>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</si>
  <si>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</si>
  <si>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</si>
  <si>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</si>
  <si>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</si>
  <si>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</si>
  <si>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</si>
  <si>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</si>
  <si>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</si>
  <si>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</si>
  <si>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</si>
  <si>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</si>
  <si>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</si>
  <si>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</si>
  <si>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</si>
  <si>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</si>
  <si>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</si>
  <si>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</si>
  <si>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</si>
  <si>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</si>
  <si>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</si>
  <si>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</si>
  <si>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</si>
  <si>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</si>
  <si>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</si>
  <si>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</si>
  <si>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</si>
  <si>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</si>
  <si>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</si>
  <si>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</si>
  <si>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</si>
  <si>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</si>
  <si>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</si>
  <si>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</si>
  <si>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</si>
  <si>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</si>
  <si>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</si>
  <si>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</si>
  <si>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</si>
  <si>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</si>
  <si>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</si>
  <si>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</si>
  <si>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</si>
  <si>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</si>
  <si>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</si>
  <si>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</si>
  <si>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</si>
  <si>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</si>
  <si>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</si>
  <si>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</si>
  <si>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</si>
  <si>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</si>
  <si>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</si>
  <si>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</si>
  <si>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</si>
  <si>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</si>
  <si>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</si>
  <si>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</si>
  <si>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</si>
  <si>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</si>
  <si>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</si>
  <si>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</si>
  <si>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</si>
  <si>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</si>
  <si>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</si>
  <si>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</si>
  <si>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</si>
  <si>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</si>
  <si>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</si>
  <si>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</si>
  <si>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</si>
  <si>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</si>
  <si>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</si>
  <si>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</si>
  <si>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</si>
  <si>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</si>
  <si>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INR assumption - no free live source available for this market.</t>
  </si>
  <si>
    <t>No usable EV/EBITDA (EBITDA is not positive), so the exit multiple falls back to 8x.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</si>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</sst>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0.05801848619364591</v>
      </c>
    </row>
    <row r="7" spans="1:2" x14ac:dyDescent="0.25">
      <c r="A7" t="s">
        <v>5</v>
      </c>
      <c r="B7" s="6">
        <v>0.2457115412999637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0.021080400656191906</v>
      </c>
    </row>
    <row r="10" spans="1:2" x14ac:dyDescent="0.25">
      <c r="A10" t="s">
        <v>8</v>
      </c>
      <c r="B10" s="6">
        <v>0.013949161436715918</v>
      </c>
    </row>
    <row r="11" spans="1:2" x14ac:dyDescent="0.25">
      <c r="A11" t="s">
        <v>9</v>
      </c>
      <c r="B11" s="6">
        <v>0.23276280230060287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0.47934894857465327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0.44121999999999995</v>
      </c>
      <c r="C19" s="8" t="s">
        <v>19</v>
      </c>
    </row>
    <row r="20" spans="1:2" x14ac:dyDescent="0.25">
      <c r="A20" t="s">
        <v>20</v>
      </c>
      <c r="B20" s="10">
        <f>B17+B19*B18</f>
        <v>0.1032976</v>
      </c>
    </row>
    <row r="21" spans="1:3" x14ac:dyDescent="0.25">
      <c r="A21" t="s">
        <v>21</v>
      </c>
      <c r="B21" s="6">
        <v>0.11869407496977026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112830000000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0.08878316807738816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2670210000000</v>
      </c>
      <c r="C29" s="8" t="s">
        <v>30</v>
      </c>
    </row>
    <row r="30" spans="1:2" x14ac:dyDescent="0.25">
      <c r="A30" t="s">
        <v>31</v>
      </c>
      <c r="B30" s="11">
        <v>-300900000000</v>
      </c>
    </row>
    <row r="31" spans="1:2" x14ac:dyDescent="0.25">
      <c r="A31" t="s">
        <v>32</v>
      </c>
      <c r="B31" s="13">
        <v>3618087518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0.05801848619364591</v>
      </c>
      <c r="C5" s="10">
        <f>Assumptions!B6</f>
        <v>0.05801848619364591</v>
      </c>
      <c r="D5" s="10">
        <f>Assumptions!B6</f>
        <v>0.05801848619364591</v>
      </c>
      <c r="E5" s="10">
        <f>Assumptions!B6</f>
        <v>0.05801848619364591</v>
      </c>
      <c r="F5" s="10">
        <f>Assumptions!B6</f>
        <v>0.05801848619364591</v>
      </c>
    </row>
    <row r="6" spans="1:6" x14ac:dyDescent="0.25">
      <c r="A6" t="s">
        <v>43</v>
      </c>
      <c r="B6" s="18">
        <f>Assumptions!B29*(1+B5)</f>
        <v>2825131542019.1353</v>
      </c>
      <c r="C6" s="18">
        <f>B6*(1+C5)</f>
        <v>2989041397385.006</v>
      </c>
      <c r="D6" s="18">
        <f>C6*(1+D5)</f>
        <v>3162461054431.424</v>
      </c>
      <c r="E6" s="18">
        <f>D6*(1+E5)</f>
        <v>3345942257455.8965</v>
      </c>
      <c r="F6" s="18">
        <f>E6*(1+F5)</f>
        <v>3540068762124.838</v>
      </c>
    </row>
    <row r="7" spans="1:6" x14ac:dyDescent="0.25">
      <c r="A7" t="s">
        <v>5</v>
      </c>
      <c r="B7" s="10">
        <f>Assumptions!B7</f>
        <v>0.2457115412999637</v>
      </c>
      <c r="C7" s="10">
        <f>Assumptions!B7</f>
        <v>0.2457115412999637</v>
      </c>
      <c r="D7" s="10">
        <f>Assumptions!B7</f>
        <v>0.2457115412999637</v>
      </c>
      <c r="E7" s="10">
        <f>Assumptions!B7</f>
        <v>0.2457115412999637</v>
      </c>
      <c r="F7" s="10">
        <f>Assumptions!B7</f>
        <v>0.2457115412999637</v>
      </c>
    </row>
    <row r="8" spans="1:6" x14ac:dyDescent="0.25">
      <c r="A8" t="s">
        <v>44</v>
      </c>
      <c r="B8" s="18">
        <f>B6*B7</f>
        <v>694167425564.6649</v>
      </c>
      <c r="C8" s="18">
        <f>C6*C7</f>
        <v>734441968760.8671</v>
      </c>
      <c r="D8" s="18">
        <f>D6*D7</f>
        <v>777053179985.4535</v>
      </c>
      <c r="E8" s="18">
        <f>E6*E7</f>
        <v>822136629180.1683</v>
      </c>
      <c r="F8" s="18">
        <f>F6*F7</f>
        <v>869835751849.5485</v>
      </c>
    </row>
    <row r="9" spans="1:6" x14ac:dyDescent="0.25">
      <c r="A9" t="s">
        <v>45</v>
      </c>
      <c r="B9" s="18">
        <f>B8*(1-Assumptions!B8)</f>
        <v>519237234322.3694</v>
      </c>
      <c r="C9" s="18">
        <f>C8*(1-Assumptions!B8)</f>
        <v>549362592633.12854</v>
      </c>
      <c r="D9" s="18">
        <f>D8*(1-Assumptions!B8)</f>
        <v>581235778629.1193</v>
      </c>
      <c r="E9" s="18">
        <f>E8*(1-Assumptions!B8)</f>
        <v>614958198626.7659</v>
      </c>
      <c r="F9" s="18">
        <f>F8*(1-Assumptions!B8)</f>
        <v>650637142383.4623</v>
      </c>
    </row>
    <row r="10" spans="1:6" x14ac:dyDescent="0.25">
      <c r="A10" t="s">
        <v>46</v>
      </c>
      <c r="B10" s="18">
        <f>B6*Assumptions!B9</f>
        <v>59554904812.208626</v>
      </c>
      <c r="C10" s="18">
        <f>C6*Assumptions!B9</f>
        <v>63010190234.81965</v>
      </c>
      <c r="D10" s="18">
        <f>D6*Assumptions!B9</f>
        <v>66665946087.01753</v>
      </c>
      <c r="E10" s="18">
        <f>E6*Assumptions!B9</f>
        <v>70533803359.6535</v>
      </c>
      <c r="F10" s="18">
        <f>F6*Assumptions!B9</f>
        <v>74626067856.0609</v>
      </c>
    </row>
    <row r="11" spans="1:6" x14ac:dyDescent="0.25">
      <c r="A11" t="s">
        <v>47</v>
      </c>
      <c r="B11" s="18">
        <f>-B6*Assumptions!B10</f>
        <v>-39408215959.5831</v>
      </c>
      <c r="C11" s="18">
        <f>-C6*Assumptions!B10</f>
        <v>-41694620993.15038</v>
      </c>
      <c r="D11" s="18">
        <f>-D6*Assumptions!B10</f>
        <v>-44113679785.59078</v>
      </c>
      <c r="E11" s="18">
        <f>-E6*Assumptions!B10</f>
        <v>-46673088707.182</v>
      </c>
      <c r="F11" s="18">
        <f>-F6*Assumptions!B10</f>
        <v>-49380990659.954445</v>
      </c>
    </row>
    <row r="12" spans="1:6" x14ac:dyDescent="0.25">
      <c r="A12" t="s">
        <v>48</v>
      </c>
      <c r="B12" s="18">
        <f>-(B6-Assumptions!B29)*Assumptions!B11</f>
        <v>-36059972257.10452</v>
      </c>
      <c r="C12" s="18">
        <f>-(C6-B6)*Assumptions!B11</f>
        <v>-38152117259.64655</v>
      </c>
      <c r="D12" s="18">
        <f>-(D6-C6)*Assumptions!B11</f>
        <v>-40365645348.133736</v>
      </c>
      <c r="E12" s="18">
        <f>-(E6-D6)*Assumptions!B11</f>
        <v>-42707598985.462105</v>
      </c>
      <c r="F12" s="18">
        <f>-(F6-E6)*Assumptions!B11</f>
        <v>-45185429227.563866</v>
      </c>
    </row>
    <row r="13" spans="1:6" x14ac:dyDescent="0.25">
      <c r="A13" s="19" t="s">
        <v>49</v>
      </c>
      <c r="B13" s="20">
        <f>B9+B10+B11+B12</f>
        <v>503323950917.8904</v>
      </c>
      <c r="C13" s="20">
        <f>C9+C10+C11+C12</f>
        <v>532526044615.1513</v>
      </c>
      <c r="D13" s="20">
        <f>D9+D10+D11+D12</f>
        <v>563422399582.4122</v>
      </c>
      <c r="E13" s="20">
        <f>E9+E10+E11+E12</f>
        <v>596111314293.7753</v>
      </c>
      <c r="F13" s="20">
        <f>F9+F10+F11+F12</f>
        <v>630696790352.0049</v>
      </c>
    </row>
    <row r="14" spans="1:6" x14ac:dyDescent="0.25">
      <c r="A14" t="s">
        <v>50</v>
      </c>
      <c r="B14" s="21">
        <f>1/(1+Assumptions!$B$26)^(1-0.5*Assumptions!$B$32)</f>
        <v>0.9583613725413729</v>
      </c>
      <c r="C14" s="21">
        <f>1/(1+Assumptions!$B$26)^(2-0.5*Assumptions!$B$32)</f>
        <v>0.88021325149036</v>
      </c>
      <c r="D14" s="21">
        <f>1/(1+Assumptions!$B$26)^(3-0.5*Assumptions!$B$32)</f>
        <v>0.8084376001556599</v>
      </c>
      <c r="E14" s="21">
        <f>1/(1+Assumptions!$B$26)^(4-0.5*Assumptions!$B$32)</f>
        <v>0.7425147851828271</v>
      </c>
      <c r="F14" s="21">
        <f>1/(1+Assumptions!$B$26)^(5-0.5*Assumptions!$B$32)</f>
        <v>0.6819675459292653</v>
      </c>
    </row>
    <row r="15" spans="1:6" x14ac:dyDescent="0.25">
      <c r="A15" s="19" t="s">
        <v>51</v>
      </c>
      <c r="B15" s="20">
        <f>B13*B14</f>
        <v>482366232434.616</v>
      </c>
      <c r="C15" s="20">
        <f>C13*C14</f>
        <v>468736481234.00287</v>
      </c>
      <c r="D15" s="20">
        <f>D13*D14</f>
        <v>455491852592.34863</v>
      </c>
      <c r="E15" s="20">
        <f>E13*E14</f>
        <v>442621464477.89526</v>
      </c>
      <c r="F15" s="20">
        <f>F13*F14</f>
        <v>430114742341.8211</v>
      </c>
    </row>
    <row r="17" spans="1:2" x14ac:dyDescent="0.25">
      <c r="A17" s="22" t="s">
        <v>52</v>
      </c>
      <c r="B17" s="23">
        <f>SUM(B15:F15)</f>
        <v>2279330773080.684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630696790352.0049</v>
      </c>
    </row>
    <row r="5" spans="1:2" x14ac:dyDescent="0.25">
      <c r="A5" t="s">
        <v>56</v>
      </c>
      <c r="B5" s="18">
        <f>IF(Assumptions!$B$33=0,B4,B4-Forecast!F11-Forecast!F10-Forecast!F12)</f>
        <v>655294767612.3071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0.052154072882265916</v>
      </c>
    </row>
    <row r="7" spans="1:2" x14ac:dyDescent="0.25">
      <c r="A7" t="s">
        <v>58</v>
      </c>
      <c r="B7" s="18">
        <f>-MAX(Forecast!F9,0)*B6</f>
        <v>-34176291069.419773</v>
      </c>
    </row>
    <row r="8" spans="1:2" x14ac:dyDescent="0.25">
      <c r="A8" t="s">
        <v>59</v>
      </c>
      <c r="B8" s="18">
        <f>IF(OR(Assumptions!$B$33=0,Assumptions!B12&lt;=0),B5,MAX(B5+B7,0))</f>
        <v>621118476542.8873</v>
      </c>
    </row>
    <row r="9" spans="1:2" x14ac:dyDescent="0.25">
      <c r="A9" t="s">
        <v>60</v>
      </c>
      <c r="B9" s="18">
        <f>B8*(1+Assumptions!B12)/(Assumptions!B26-Assumptions!B12)</f>
        <v>9981417631749.115</v>
      </c>
    </row>
    <row r="10" spans="1:2" x14ac:dyDescent="0.25">
      <c r="A10" t="s">
        <v>61</v>
      </c>
      <c r="B10" s="18">
        <f>B9/(1+Assumptions!B26)^(5-0.5*Assumptions!B32)</f>
        <v>6807002887219.044</v>
      </c>
    </row>
    <row r="11" spans="1:2" x14ac:dyDescent="0.25">
      <c r="A11" t="s">
        <v>62</v>
      </c>
      <c r="B11" s="18">
        <f>Forecast!B17+B10</f>
        <v>9086333660299.729</v>
      </c>
    </row>
    <row r="12" spans="1:2" x14ac:dyDescent="0.25">
      <c r="A12" t="s">
        <v>63</v>
      </c>
      <c r="B12" s="18">
        <f>-Assumptions!B30</f>
        <v>300900000000</v>
      </c>
    </row>
    <row r="13" spans="1:2" x14ac:dyDescent="0.25">
      <c r="A13" t="s">
        <v>64</v>
      </c>
      <c r="B13" s="18">
        <f>B11+B12</f>
        <v>9387233660299.729</v>
      </c>
    </row>
    <row r="14" spans="1:2" x14ac:dyDescent="0.25">
      <c r="A14" s="19" t="s">
        <v>65</v>
      </c>
      <c r="B14" s="24">
        <f>B13/Assumptions!B31</f>
        <v>2594.5291852665814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944461819705.6094</v>
      </c>
    </row>
    <row r="18" spans="1:2" x14ac:dyDescent="0.25">
      <c r="A18" t="s">
        <v>60</v>
      </c>
      <c r="B18" s="18">
        <f>B17*Assumptions!B13</f>
        <v>7555694557644.875</v>
      </c>
    </row>
    <row r="19" spans="1:2" x14ac:dyDescent="0.25">
      <c r="A19" t="s">
        <v>61</v>
      </c>
      <c r="B19" s="18">
        <f>B18/(1+Assumptions!B26)^(5-0.5*Assumptions!B32)</f>
        <v>5152738475268.182</v>
      </c>
    </row>
    <row r="20" spans="1:2" x14ac:dyDescent="0.25">
      <c r="A20" t="s">
        <v>62</v>
      </c>
      <c r="B20" s="18">
        <f>Forecast!B17+B19</f>
        <v>7432069248348.865</v>
      </c>
    </row>
    <row r="21" spans="1:2" x14ac:dyDescent="0.25">
      <c r="A21" t="s">
        <v>63</v>
      </c>
      <c r="B21" s="18">
        <f>-Assumptions!B30</f>
        <v>300900000000</v>
      </c>
    </row>
    <row r="22" spans="1:2" x14ac:dyDescent="0.25">
      <c r="A22" t="s">
        <v>64</v>
      </c>
      <c r="B22" s="18">
        <f>B20+B21</f>
        <v>7732969248348.865</v>
      </c>
    </row>
    <row r="23" spans="1:2" x14ac:dyDescent="0.25">
      <c r="A23" s="19" t="s">
        <v>65</v>
      </c>
      <c r="B23" s="25">
        <f>B22/Assumptions!B31</f>
        <v>2137.308511714355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2594.5291852665814</v>
      </c>
    </row>
    <row r="29" spans="1:2" x14ac:dyDescent="0.25">
      <c r="A29" s="19" t="s">
        <v>73</v>
      </c>
      <c r="B29" s="12">
        <f>B28/B26-1</f>
        <v>0.23255543243068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0.068783</v>
      </c>
      <c r="B5" s="31">
        <v>3197.0909969620234</v>
      </c>
      <c r="C5" s="31">
        <v>3432.7157245185</v>
      </c>
      <c r="D5" s="31">
        <v>3721.8370741344993</v>
      </c>
      <c r="E5" s="31">
        <v>4085.1457951304183</v>
      </c>
      <c r="F5" s="31">
        <v>4555.581844605945</v>
      </c>
    </row>
    <row r="6" spans="1:6" x14ac:dyDescent="0.25">
      <c r="A6" s="30">
        <v>0.078783</v>
      </c>
      <c r="B6" s="31">
        <v>2712.3229814538613</v>
      </c>
      <c r="C6" s="31">
        <v>2868.4491870221136</v>
      </c>
      <c r="D6" s="31">
        <v>3053.354601008058</v>
      </c>
      <c r="E6" s="31">
        <v>3275.888374268869</v>
      </c>
      <c r="F6" s="31">
        <v>3548.9419347360017</v>
      </c>
    </row>
    <row r="7" spans="1:6" x14ac:dyDescent="0.25">
      <c r="A7" s="30">
        <v>0.088783</v>
      </c>
      <c r="B7" s="31">
        <v>2359.126067223222</v>
      </c>
      <c r="C7" s="31">
        <v>2468.3682890449536</v>
      </c>
      <c r="D7" s="32">
        <v>2594.5356874822814</v>
      </c>
      <c r="E7" s="31">
        <v>2741.9471582913634</v>
      </c>
      <c r="F7" s="31">
        <v>2916.5276421704903</v>
      </c>
    </row>
    <row r="8" spans="1:6" x14ac:dyDescent="0.25">
      <c r="A8" s="30">
        <v>0.098783</v>
      </c>
      <c r="B8" s="31">
        <v>2090.3810125032714</v>
      </c>
      <c r="C8" s="31">
        <v>2169.9469947932444</v>
      </c>
      <c r="D8" s="31">
        <v>2260.1291820081296</v>
      </c>
      <c r="E8" s="31">
        <v>2363.2427257678596</v>
      </c>
      <c r="F8" s="31">
        <v>2482.3287239852425</v>
      </c>
    </row>
    <row r="9" spans="1:6" x14ac:dyDescent="0.25">
      <c r="A9" s="30">
        <v>0.108783</v>
      </c>
      <c r="B9" s="31">
        <v>1879.0661145259546</v>
      </c>
      <c r="C9" s="31">
        <v>1938.8297996679596</v>
      </c>
      <c r="D9" s="31">
        <v>2005.5849559241838</v>
      </c>
      <c r="E9" s="31">
        <v>2080.6627342626457</v>
      </c>
      <c r="F9" s="31">
        <v>2165.7551142888574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2670210000000</v>
      </c>
      <c r="C5" s="18">
        <v>2553240000000</v>
      </c>
      <c r="D5" s="18">
        <v>2408930000000</v>
      </c>
      <c r="E5" s="18">
        <v>2254580000000</v>
      </c>
      <c r="F5" s="8" t="s">
        <v>84</v>
      </c>
    </row>
    <row r="6" spans="1:6" x14ac:dyDescent="0.25">
      <c r="A6" t="s">
        <v>44</v>
      </c>
      <c r="B6" s="18">
        <v>670220000000</v>
      </c>
      <c r="C6" s="18">
        <v>622930000000</v>
      </c>
      <c r="D6" s="18">
        <v>594250000000</v>
      </c>
      <c r="E6" s="18">
        <v>543770000000</v>
      </c>
      <c r="F6" s="8" t="s">
        <v>85</v>
      </c>
    </row>
    <row r="7" spans="1:6" x14ac:dyDescent="0.25">
      <c r="A7" t="s">
        <v>86</v>
      </c>
      <c r="B7" s="18">
        <v>55600000000</v>
      </c>
      <c r="C7" s="18">
        <v>52420000000</v>
      </c>
      <c r="D7" s="18">
        <v>49850000000</v>
      </c>
      <c r="E7" s="18">
        <v>50220000000</v>
      </c>
      <c r="F7" s="8" t="s">
        <v>87</v>
      </c>
    </row>
    <row r="8" spans="1:6" x14ac:dyDescent="0.25">
      <c r="A8" t="s">
        <v>88</v>
      </c>
      <c r="B8" s="18">
        <v>41460000000</v>
      </c>
      <c r="C8" s="18">
        <v>39370000000</v>
      </c>
      <c r="D8" s="18">
        <v>26740000000</v>
      </c>
      <c r="E8" s="18">
        <v>31000000000</v>
      </c>
      <c r="F8" s="8" t="s">
        <v>89</v>
      </c>
    </row>
    <row r="9" spans="1:6" x14ac:dyDescent="0.25">
      <c r="A9" t="s">
        <v>90</v>
      </c>
      <c r="B9" s="18">
        <v>22100000000</v>
      </c>
      <c r="C9" s="18">
        <v>33590000000</v>
      </c>
      <c r="D9" s="18">
        <v>68820000000</v>
      </c>
      <c r="E9" s="18">
        <v>42170000000</v>
      </c>
      <c r="F9" s="8" t="s">
        <v>91</v>
      </c>
    </row>
    <row r="10" spans="1:6" x14ac:dyDescent="0.25">
      <c r="A10" t="s">
        <v>92</v>
      </c>
      <c r="B10" s="18">
        <v>112830000000</v>
      </c>
      <c r="C10" s="18">
        <v>93920000000</v>
      </c>
      <c r="D10" s="18">
        <v>80210000000</v>
      </c>
      <c r="E10" s="18">
        <v>76880000000</v>
      </c>
      <c r="F10" s="8" t="s">
        <v>93</v>
      </c>
    </row>
    <row r="11" spans="1:6" x14ac:dyDescent="0.25">
      <c r="A11" t="s">
        <v>94</v>
      </c>
      <c r="B11" s="18">
        <v>413730000000</v>
      </c>
      <c r="C11" s="18">
        <v>417330000000</v>
      </c>
      <c r="D11" s="18">
        <v>439040000000</v>
      </c>
      <c r="E11" s="18">
        <v>451230000000</v>
      </c>
      <c r="F11" s="8" t="s">
        <v>95</v>
      </c>
    </row>
    <row r="12" spans="1:6" x14ac:dyDescent="0.25">
      <c r="A12" t="s">
        <v>32</v>
      </c>
      <c r="B12" s="34">
        <v>3618087518</v>
      </c>
      <c r="C12" s="34">
        <v>3618087518</v>
      </c>
      <c r="D12" s="34">
        <v>3646851755</v>
      </c>
      <c r="E12" s="34">
        <v>3659051373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