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<sst xmlns="http://schemas.openxmlformats.org/spreadsheetml/2006/main" count="112" uniqueCount="100">
  <si>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Tech Mahindra Limited (TECHM.NS)</t>
  </si>
  <si>
    <t>DCF Studio - Base case</t>
  </si>
  <si>
    <t>Blue figures on a cream fill are inputs. Every other figure is a formula - change an input and the model reprices. Currency figures are INR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</si>
  <si>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</si>
  <si>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</si>
  <si>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</si>
  <si>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</si>
  <si>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</si>
  <si>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</si>
  <si>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</si>
  <si>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</si>
  <si>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</si>
  <si>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</si>
  <si>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</si>
  <si>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</si>
  <si>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</si>
  <si>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INR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</si>
  <si>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</si>
  <si>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</si>
  <si>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</si>
  <si>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</si>
  <si>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</si>
  <si>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Implied cost of debt of 16.0% is not a credible funding cost, so risk-free + 2bp is assumed instead. Interest expense and reported debt are measuring different things - common for banks, whose interest expense includes deposits that total debt excludes.</t>
  </si>
  <si>
    <t>Market capitalisation (INR m)</t>
  </si>
  <si>
    <t>Total debt (INR m)</t>
  </si>
  <si>
    <t>Equity weight</t>
  </si>
  <si>
    <t>Debt weight</t>
  </si>
  <si>
    <t>WACC</t>
  </si>
  <si>
    <t>Base year</t>
  </si>
  <si>
    <t>Revenue, last reported year (INR m)</t>
  </si>
  <si>
    <t>Fiscal year ended 2026-03-31</t>
  </si>
  <si>
    <t>Net debt (INR m)</t>
  </si>
  <si>
    <t>Diluted shares</t>
  </si>
  <si>
    <t>Mid-year discounting (1 = yes, 0 = no)</t>
  </si>
  <si>
    <t>Terminal year on a steady-state footing (1 = yes, 0 = no)</t>
  </si>
  <si>
    <t>Forecast cashflows (INR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</si>
  <si>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</si>
  <si>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</si>
  <si>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</si>
  <si>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</si>
  <si>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</si>
  <si>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</si>
  <si>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</si>
  <si>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</si>
  <si>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</si>
  <si>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</si>
  <si>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</si>
  <si>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</si>
  <si>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</si>
  <si>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</si>
  <si>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</si>
  <si>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</si>
  <si>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</si>
  <si>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(INR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</si>
  <si>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</si>
  <si>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</si>
  <si>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</si>
  <si>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</si>
  <si>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</si>
  <si>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</si>
  <si>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</si>
  <si>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</si>
  <si>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</si>
  <si>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</si>
  <si>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</si>
  <si>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</si>
  <si>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</si>
  <si>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</si>
  <si>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</si>
  <si>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(INR)</t>
  </si>
  <si>
    <t>Conversion, INR to INR</t>
  </si>
  <si>
    <t>Same currency, no conversion</t>
  </si>
  <si>
    <t>Value per share (INR)</t>
  </si>
  <si>
    <t>Implied upside</t>
  </si>
  <si>
    <t>Value per share (INR)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</si>
  <si>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</si>
  <si>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(INR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</si>
  <si>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</si>
  <si>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</si>
  <si>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</si>
  <si>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</si>
  <si>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</si>
  <si>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</si>
  <si>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</si>
  <si>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</si>
  <si>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</si>
  <si>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</si>
  <si>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</si>
  <si>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</si>
  <si>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</si>
  <si>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</si>
  <si>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</si>
  <si>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</si>
  <si>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</si>
  <si>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</si>
  <si>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</si>
  <si>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</si>
  <si>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</si>
  <si>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INR assumption - no free live source available for this market.</t>
  </si>
  <si>
    <t>Data: Yahoo Finance. Risk-free rate: INR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</si>
</sst>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0.021581233101096498</v>
      </c>
    </row>
    <row r="7" spans="1:2" x14ac:dyDescent="0.25">
      <c r="A7" t="s">
        <v>5</v>
      </c>
      <c r="B7" s="6">
        <v>0.10266220291144153</v>
      </c>
    </row>
    <row r="8" spans="1:2" x14ac:dyDescent="0.25">
      <c r="A8" t="s">
        <v>6</v>
      </c>
      <c r="B8" s="6">
        <v>0.252</v>
      </c>
    </row>
    <row r="9" spans="1:2" x14ac:dyDescent="0.25">
      <c r="A9" t="s">
        <v>7</v>
      </c>
      <c r="B9" s="6">
        <v>0.034937721638424485</v>
      </c>
    </row>
    <row r="10" spans="1:2" x14ac:dyDescent="0.25">
      <c r="A10" t="s">
        <v>8</v>
      </c>
      <c r="B10" s="6">
        <v>0.014427665314480538</v>
      </c>
    </row>
    <row r="11" spans="1:2" x14ac:dyDescent="0.25">
      <c r="A11" t="s">
        <v>9</v>
      </c>
      <c r="B11" s="6">
        <v>0.3885971100833529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14.017583291439667</v>
      </c>
    </row>
    <row r="14" spans="1:3" x14ac:dyDescent="0.25">
      <c r="A14" t="s">
        <v>12</v>
      </c>
      <c r="B14" s="6">
        <v>0.14866239421773142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0.068</v>
      </c>
      <c r="C17" s="8" t="s">
        <v>16</v>
      </c>
    </row>
    <row r="18" spans="1:2" x14ac:dyDescent="0.25">
      <c r="A18" t="s">
        <v>17</v>
      </c>
      <c r="B18" s="6">
        <v>0.08</v>
      </c>
    </row>
    <row r="19" spans="1:3" x14ac:dyDescent="0.25">
      <c r="A19" t="s">
        <v>18</v>
      </c>
      <c r="B19" s="9">
        <v>0.43585999999999997</v>
      </c>
      <c r="C19" s="8" t="s">
        <v>19</v>
      </c>
    </row>
    <row r="20" spans="1:2" x14ac:dyDescent="0.25">
      <c r="A20" t="s">
        <v>20</v>
      </c>
      <c r="B20" s="10">
        <f>B17+B19*B18</f>
        <v>0.10286880000000001</v>
      </c>
    </row>
    <row r="21" spans="1:3" x14ac:dyDescent="0.25">
      <c r="A21" t="s">
        <v>21</v>
      </c>
      <c r="B21" s="6">
        <v>0.08800000000000001</v>
      </c>
      <c r="C21" s="8" t="s">
        <v>22</v>
      </c>
    </row>
    <row r="22" spans="1:2" x14ac:dyDescent="0.25">
      <c r="A22" t="s">
        <v>23</v>
      </c>
      <c r="B22" s="11">
        <v>1361752883200</v>
      </c>
    </row>
    <row r="23" spans="1:2" x14ac:dyDescent="0.25">
      <c r="A23" t="s">
        <v>24</v>
      </c>
      <c r="B23" s="11">
        <v>21862000000</v>
      </c>
    </row>
    <row r="24" spans="1:2" x14ac:dyDescent="0.25">
      <c r="A24" t="s">
        <v>25</v>
      </c>
      <c r="B24" s="10">
        <f>B22/(B22+B23)</f>
        <v>0.984199360482855</v>
      </c>
    </row>
    <row r="25" spans="1:2" x14ac:dyDescent="0.25">
      <c r="A25" t="s">
        <v>26</v>
      </c>
      <c r="B25" s="10">
        <f>1-B24</f>
        <v>0.015800639517145054</v>
      </c>
    </row>
    <row r="26" spans="1:2" x14ac:dyDescent="0.25">
      <c r="A26" t="s">
        <v>27</v>
      </c>
      <c r="B26" s="12">
        <f>B24*B20+B25*B21*(1-B8)</f>
        <v>0.10228346846921528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568154000000</v>
      </c>
      <c r="C29" s="8" t="s">
        <v>30</v>
      </c>
    </row>
    <row r="30" spans="1:2" x14ac:dyDescent="0.25">
      <c r="A30" t="s">
        <v>31</v>
      </c>
      <c r="B30" s="11">
        <v>-62393000000</v>
      </c>
    </row>
    <row r="31" spans="1:2" x14ac:dyDescent="0.25">
      <c r="A31" t="s">
        <v>32</v>
      </c>
      <c r="B31" s="13">
        <v>887733635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0.021581233101096498</v>
      </c>
      <c r="C5" s="10">
        <f>Assumptions!B6</f>
        <v>0.021581233101096498</v>
      </c>
      <c r="D5" s="10">
        <f>Assumptions!B6</f>
        <v>0.021581233101096498</v>
      </c>
      <c r="E5" s="10">
        <f>Assumptions!B6</f>
        <v>0.021581233101096498</v>
      </c>
      <c r="F5" s="10">
        <f>Assumptions!B6</f>
        <v>0.021581233101096498</v>
      </c>
    </row>
    <row r="6" spans="1:6" x14ac:dyDescent="0.25">
      <c r="A6" t="s">
        <v>43</v>
      </c>
      <c r="B6" s="18">
        <f>Assumptions!B29*(1+B5)</f>
        <v>580415463911.3204</v>
      </c>
      <c r="C6" s="18">
        <f>B6*(1+C5)</f>
        <v>592941545333.4717</v>
      </c>
      <c r="D6" s="18">
        <f>C6*(1+D5)</f>
        <v>605737955038.6377</v>
      </c>
      <c r="E6" s="18">
        <f>D6*(1+E5)</f>
        <v>618810527044.508</v>
      </c>
      <c r="F6" s="18">
        <f>E6*(1+F5)</f>
        <v>632165221274.068</v>
      </c>
    </row>
    <row r="7" spans="1:6" x14ac:dyDescent="0.25">
      <c r="A7" t="s">
        <v>5</v>
      </c>
      <c r="B7" s="10">
        <f>Assumptions!B7</f>
        <v>0.10266220291144153</v>
      </c>
      <c r="C7" s="10">
        <f>Assumptions!B7</f>
        <v>0.10266220291144153</v>
      </c>
      <c r="D7" s="10">
        <f>Assumptions!B7</f>
        <v>0.10266220291144153</v>
      </c>
      <c r="E7" s="10">
        <f>Assumptions!B7</f>
        <v>0.10266220291144153</v>
      </c>
      <c r="F7" s="10">
        <f>Assumptions!B7</f>
        <v>0.10266220291144153</v>
      </c>
    </row>
    <row r="8" spans="1:6" x14ac:dyDescent="0.25">
      <c r="A8" t="s">
        <v>44</v>
      </c>
      <c r="B8" s="18">
        <f>B6*B7</f>
        <v>59586730129.00245</v>
      </c>
      <c r="C8" s="18">
        <f>C6*C7</f>
        <v>60872685241.648575</v>
      </c>
      <c r="D8" s="18">
        <f>D6*D7</f>
        <v>62186392851.338264</v>
      </c>
      <c r="E8" s="18">
        <f>E6*E7</f>
        <v>63528451891.17936</v>
      </c>
      <c r="F8" s="18">
        <f>F6*F7</f>
        <v>64899474219.9947</v>
      </c>
    </row>
    <row r="9" spans="1:6" x14ac:dyDescent="0.25">
      <c r="A9" t="s">
        <v>45</v>
      </c>
      <c r="B9" s="18">
        <f>B8*(1-Assumptions!B8)</f>
        <v>44570874136.493835</v>
      </c>
      <c r="C9" s="18">
        <f>C8*(1-Assumptions!B8)</f>
        <v>45532768560.753136</v>
      </c>
      <c r="D9" s="18">
        <f>D8*(1-Assumptions!B8)</f>
        <v>46515421852.801025</v>
      </c>
      <c r="E9" s="18">
        <f>E8*(1-Assumptions!B8)</f>
        <v>47519282014.60216</v>
      </c>
      <c r="F9" s="18">
        <f>F8*(1-Assumptions!B8)</f>
        <v>48544806716.55603</v>
      </c>
    </row>
    <row r="10" spans="1:6" x14ac:dyDescent="0.25">
      <c r="A10" t="s">
        <v>46</v>
      </c>
      <c r="B10" s="18">
        <f>B6*Assumptions!B9</f>
        <v>20278393912.770725</v>
      </c>
      <c r="C10" s="18">
        <f>C6*Assumptions!B9</f>
        <v>20716026658.718086</v>
      </c>
      <c r="D10" s="18">
        <f>D6*Assumptions!B9</f>
        <v>21163104058.96841</v>
      </c>
      <c r="E10" s="18">
        <f>E6*Assumptions!B9</f>
        <v>21619829940.80777</v>
      </c>
      <c r="F10" s="18">
        <f>F6*Assumptions!B9</f>
        <v>22086412530.36641</v>
      </c>
    </row>
    <row r="11" spans="1:6" x14ac:dyDescent="0.25">
      <c r="A11" t="s">
        <v>47</v>
      </c>
      <c r="B11" s="18">
        <f>-B6*Assumptions!B10</f>
        <v>-8374040056.661489</v>
      </c>
      <c r="C11" s="18">
        <f>-C6*Assumptions!B10</f>
        <v>-8554762167.122219</v>
      </c>
      <c r="D11" s="18">
        <f>-D6*Assumptions!B10</f>
        <v>-8739384483.575325</v>
      </c>
      <c r="E11" s="18">
        <f>-E6*Assumptions!B10</f>
        <v>-8927991177.27547</v>
      </c>
      <c r="F11" s="18">
        <f>-F6*Assumptions!B10</f>
        <v>-9120668235.996784</v>
      </c>
    </row>
    <row r="12" spans="1:6" x14ac:dyDescent="0.25">
      <c r="A12" t="s">
        <v>48</v>
      </c>
      <c r="B12" s="18">
        <f>-(B6-Assumptions!B29)*Assumptions!B11</f>
        <v>-4764769441.330446</v>
      </c>
      <c r="C12" s="18">
        <f>-(C6-B6)*Assumptions!B11</f>
        <v>-4867599041.316749</v>
      </c>
      <c r="D12" s="18">
        <f>-(D6-C6)*Assumptions!B11</f>
        <v>-4972647830.870084</v>
      </c>
      <c r="E12" s="18">
        <f>-(E6-D6)*Assumptions!B11</f>
        <v>-5079963702.837762</v>
      </c>
      <c r="F12" s="18">
        <f>-(F6-E6)*Assumptions!B11</f>
        <v>-5189595583.65382</v>
      </c>
    </row>
    <row r="13" spans="1:6" x14ac:dyDescent="0.25">
      <c r="A13" s="19" t="s">
        <v>49</v>
      </c>
      <c r="B13" s="20">
        <f>B9+B10+B11+B12</f>
        <v>51710458551.27262</v>
      </c>
      <c r="C13" s="20">
        <f>C9+C10+C11+C12</f>
        <v>52826434011.03225</v>
      </c>
      <c r="D13" s="20">
        <f>D9+D10+D11+D12</f>
        <v>53966493597.32403</v>
      </c>
      <c r="E13" s="20">
        <f>E9+E10+E11+E12</f>
        <v>55131157075.2967</v>
      </c>
      <c r="F13" s="20">
        <f>F9+F10+F11+F12</f>
        <v>56320955427.271835</v>
      </c>
    </row>
    <row r="14" spans="1:6" x14ac:dyDescent="0.25">
      <c r="A14" t="s">
        <v>50</v>
      </c>
      <c r="B14" s="21">
        <f>1/(1+Assumptions!$B$26)^(1-0.5*Assumptions!$B$32)</f>
        <v>0.9524744901981118</v>
      </c>
      <c r="C14" s="21">
        <f>1/(1+Assumptions!$B$26)^(2-0.5*Assumptions!$B$32)</f>
        <v>0.8640921482029036</v>
      </c>
      <c r="D14" s="21">
        <f>1/(1+Assumptions!$B$26)^(3-0.5*Assumptions!$B$32)</f>
        <v>0.7839110110241447</v>
      </c>
      <c r="E14" s="21">
        <f>1/(1+Assumptions!$B$26)^(4-0.5*Assumptions!$B$32)</f>
        <v>0.711170069630812</v>
      </c>
      <c r="F14" s="21">
        <f>1/(1+Assumptions!$B$26)^(5-0.5*Assumptions!$B$32)</f>
        <v>0.6451789308048337</v>
      </c>
    </row>
    <row r="15" spans="1:6" x14ac:dyDescent="0.25">
      <c r="A15" s="19" t="s">
        <v>51</v>
      </c>
      <c r="B15" s="20">
        <f>B13*B14</f>
        <v>49252892646.53398</v>
      </c>
      <c r="C15" s="20">
        <f>C13*C14</f>
        <v>45646906846.49178</v>
      </c>
      <c r="D15" s="20">
        <f>D13*D14</f>
        <v>42304928557.30631</v>
      </c>
      <c r="E15" s="20">
        <f>E13*E14</f>
        <v>39207628816.06599</v>
      </c>
      <c r="F15" s="20">
        <f>F13*F14</f>
        <v>36337093804.47394</v>
      </c>
    </row>
    <row r="17" spans="1:2" x14ac:dyDescent="0.25">
      <c r="A17" s="22" t="s">
        <v>52</v>
      </c>
      <c r="B17" s="23">
        <f>SUM(B15:F15)</f>
        <v>212749450670.87198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56320955427.271835</v>
      </c>
    </row>
    <row r="5" spans="1:2" x14ac:dyDescent="0.25">
      <c r="A5" t="s">
        <v>56</v>
      </c>
      <c r="B5" s="18">
        <f>IF(Assumptions!$B$33=0,B4,B4-Forecast!F11-Forecast!F10-Forecast!F12)</f>
        <v>55219265328.34693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0.16816626781474353</v>
      </c>
    </row>
    <row r="7" spans="1:2" x14ac:dyDescent="0.25">
      <c r="A7" t="s">
        <v>58</v>
      </c>
      <c r="B7" s="18">
        <f>-MAX(Forecast!F9,0)*B6</f>
        <v>-9286017761.740171</v>
      </c>
    </row>
    <row r="8" spans="1:2" x14ac:dyDescent="0.25">
      <c r="A8" t="s">
        <v>59</v>
      </c>
      <c r="B8" s="18">
        <f>IF(OR(Assumptions!$B$33=0,Assumptions!B12&lt;=0),B5,MAX(B5+B7,0))</f>
        <v>45933247566.60676</v>
      </c>
    </row>
    <row r="9" spans="1:2" x14ac:dyDescent="0.25">
      <c r="A9" t="s">
        <v>60</v>
      </c>
      <c r="B9" s="18">
        <f>B8*(1+Assumptions!B12)/(Assumptions!B26-Assumptions!B12)</f>
        <v>609206337245.6708</v>
      </c>
    </row>
    <row r="10" spans="1:2" x14ac:dyDescent="0.25">
      <c r="A10" t="s">
        <v>61</v>
      </c>
      <c r="B10" s="18">
        <f>B9/(1+Assumptions!B26)^(5-0.5*Assumptions!B32)</f>
        <v>393047093303.6908</v>
      </c>
    </row>
    <row r="11" spans="1:2" x14ac:dyDescent="0.25">
      <c r="A11" t="s">
        <v>62</v>
      </c>
      <c r="B11" s="18">
        <f>Forecast!B17+B10</f>
        <v>605796543974.5627</v>
      </c>
    </row>
    <row r="12" spans="1:2" x14ac:dyDescent="0.25">
      <c r="A12" t="s">
        <v>63</v>
      </c>
      <c r="B12" s="18">
        <f>-Assumptions!B30</f>
        <v>62393000000</v>
      </c>
    </row>
    <row r="13" spans="1:2" x14ac:dyDescent="0.25">
      <c r="A13" t="s">
        <v>64</v>
      </c>
      <c r="B13" s="18">
        <f>B11+B12</f>
        <v>668189543974.5627</v>
      </c>
    </row>
    <row r="14" spans="1:2" x14ac:dyDescent="0.25">
      <c r="A14" s="19" t="s">
        <v>65</v>
      </c>
      <c r="B14" s="24">
        <f>B13/Assumptions!B31</f>
        <v>752.6914804512986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86985886750.36111</v>
      </c>
    </row>
    <row r="18" spans="1:2" x14ac:dyDescent="0.25">
      <c r="A18" t="s">
        <v>60</v>
      </c>
      <c r="B18" s="18">
        <f>B17*Assumptions!B13</f>
        <v>1219331912702.925</v>
      </c>
    </row>
    <row r="19" spans="1:2" x14ac:dyDescent="0.25">
      <c r="A19" t="s">
        <v>61</v>
      </c>
      <c r="B19" s="18">
        <f>B18/(1+Assumptions!B26)^(5-0.5*Assumptions!B32)</f>
        <v>786687259733.886</v>
      </c>
    </row>
    <row r="20" spans="1:2" x14ac:dyDescent="0.25">
      <c r="A20" t="s">
        <v>62</v>
      </c>
      <c r="B20" s="18">
        <f>Forecast!B17+B19</f>
        <v>999436710404.7579</v>
      </c>
    </row>
    <row r="21" spans="1:2" x14ac:dyDescent="0.25">
      <c r="A21" t="s">
        <v>63</v>
      </c>
      <c r="B21" s="18">
        <f>-Assumptions!B30</f>
        <v>62393000000</v>
      </c>
    </row>
    <row r="22" spans="1:2" x14ac:dyDescent="0.25">
      <c r="A22" t="s">
        <v>64</v>
      </c>
      <c r="B22" s="18">
        <f>B20+B21</f>
        <v>1061829710404.7579</v>
      </c>
    </row>
    <row r="23" spans="1:2" x14ac:dyDescent="0.25">
      <c r="A23" s="19" t="s">
        <v>65</v>
      </c>
      <c r="B23" s="25">
        <f>B22/Assumptions!B31</f>
        <v>1196.112965129183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1537.1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752.6914804512986</v>
      </c>
    </row>
    <row r="29" spans="1:2" x14ac:dyDescent="0.25">
      <c r="A29" s="19" t="s">
        <v>73</v>
      </c>
      <c r="B29" s="12">
        <f>B28/B26-1</f>
        <v>-0.5103171684006904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0.082283</v>
      </c>
      <c r="B5" s="31">
        <v>911.6270263582144</v>
      </c>
      <c r="C5" s="31">
        <v>938.2198165107957</v>
      </c>
      <c r="D5" s="31">
        <v>969.1990907824484</v>
      </c>
      <c r="E5" s="31">
        <v>1005.8233320793968</v>
      </c>
      <c r="F5" s="31">
        <v>1049.8833427064733</v>
      </c>
    </row>
    <row r="6" spans="1:6" x14ac:dyDescent="0.25">
      <c r="A6" s="30">
        <v>0.092283</v>
      </c>
      <c r="B6" s="31">
        <v>808.8730926996783</v>
      </c>
      <c r="C6" s="31">
        <v>825.7819422572501</v>
      </c>
      <c r="D6" s="31">
        <v>844.9948775566205</v>
      </c>
      <c r="E6" s="31">
        <v>867.0668058136762</v>
      </c>
      <c r="F6" s="31">
        <v>892.7463766166928</v>
      </c>
    </row>
    <row r="7" spans="1:6" x14ac:dyDescent="0.25">
      <c r="A7" s="30">
        <v>0.102283</v>
      </c>
      <c r="B7" s="31">
        <v>729.5363465768436</v>
      </c>
      <c r="C7" s="31">
        <v>740.4941822971825</v>
      </c>
      <c r="D7" s="32">
        <v>752.6952502587259</v>
      </c>
      <c r="E7" s="31">
        <v>766.3975431238994</v>
      </c>
      <c r="F7" s="31">
        <v>781.9357423658004</v>
      </c>
    </row>
    <row r="8" spans="1:6" x14ac:dyDescent="0.25">
      <c r="A8" s="30">
        <v>0.112283</v>
      </c>
      <c r="B8" s="31">
        <v>666.4015621241854</v>
      </c>
      <c r="C8" s="31">
        <v>673.5390132489356</v>
      </c>
      <c r="D8" s="31">
        <v>681.3457175190517</v>
      </c>
      <c r="E8" s="31">
        <v>689.9436782302396</v>
      </c>
      <c r="F8" s="31">
        <v>699.4864718044292</v>
      </c>
    </row>
    <row r="9" spans="1:6" x14ac:dyDescent="0.25">
      <c r="A9" s="30">
        <v>0.122283</v>
      </c>
      <c r="B9" s="31">
        <v>614.9433160564924</v>
      </c>
      <c r="C9" s="31">
        <v>619.5466911256194</v>
      </c>
      <c r="D9" s="31">
        <v>624.4952989398515</v>
      </c>
      <c r="E9" s="31">
        <v>629.8452548311205</v>
      </c>
      <c r="F9" s="31">
        <v>635.6655323814009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568154000000</v>
      </c>
      <c r="C5" s="18">
        <v>529883000000</v>
      </c>
      <c r="D5" s="18">
        <v>519956000000</v>
      </c>
      <c r="E5" s="18">
        <v>532902000000</v>
      </c>
      <c r="F5" s="8" t="s">
        <v>84</v>
      </c>
    </row>
    <row r="6" spans="1:6" x14ac:dyDescent="0.25">
      <c r="A6" t="s">
        <v>44</v>
      </c>
      <c r="B6" s="18">
        <v>73879000000</v>
      </c>
      <c r="C6" s="18">
        <v>51675000000</v>
      </c>
      <c r="D6" s="18">
        <v>34223000000</v>
      </c>
      <c r="E6" s="18">
        <v>62496000000</v>
      </c>
      <c r="F6" s="8" t="s">
        <v>85</v>
      </c>
    </row>
    <row r="7" spans="1:6" x14ac:dyDescent="0.25">
      <c r="A7" t="s">
        <v>86</v>
      </c>
      <c r="B7" s="18">
        <v>18816000000</v>
      </c>
      <c r="C7" s="18">
        <v>18529000000</v>
      </c>
      <c r="D7" s="18">
        <v>18171000000</v>
      </c>
      <c r="E7" s="18">
        <v>19567000000</v>
      </c>
      <c r="F7" s="8" t="s">
        <v>87</v>
      </c>
    </row>
    <row r="8" spans="1:6" x14ac:dyDescent="0.25">
      <c r="A8" t="s">
        <v>88</v>
      </c>
      <c r="B8" s="18">
        <v>6957000000</v>
      </c>
      <c r="C8" s="18">
        <v>5935000000</v>
      </c>
      <c r="D8" s="18">
        <v>7911000000</v>
      </c>
      <c r="E8" s="18">
        <v>10152000000</v>
      </c>
      <c r="F8" s="8" t="s">
        <v>89</v>
      </c>
    </row>
    <row r="9" spans="1:6" x14ac:dyDescent="0.25">
      <c r="A9" t="s">
        <v>90</v>
      </c>
      <c r="B9" s="18">
        <v>14872000000</v>
      </c>
      <c r="C9" s="18">
        <v>2662000000</v>
      </c>
      <c r="D9" s="18">
        <v>-19690000000</v>
      </c>
      <c r="E9" s="18">
        <v>18451000000</v>
      </c>
      <c r="F9" s="8" t="s">
        <v>91</v>
      </c>
    </row>
    <row r="10" spans="1:6" x14ac:dyDescent="0.25">
      <c r="A10" t="s">
        <v>92</v>
      </c>
      <c r="B10" s="18">
        <v>21862000000</v>
      </c>
      <c r="C10" s="18">
        <v>20252000000</v>
      </c>
      <c r="D10" s="18">
        <v>25367000000</v>
      </c>
      <c r="E10" s="18">
        <v>27402000000</v>
      </c>
      <c r="F10" s="8" t="s">
        <v>93</v>
      </c>
    </row>
    <row r="11" spans="1:6" x14ac:dyDescent="0.25">
      <c r="A11" t="s">
        <v>94</v>
      </c>
      <c r="B11" s="18">
        <v>84255000000</v>
      </c>
      <c r="C11" s="18">
        <v>74070000000</v>
      </c>
      <c r="D11" s="18">
        <v>73576000000</v>
      </c>
      <c r="E11" s="18">
        <v>69534000000</v>
      </c>
      <c r="F11" s="8" t="s">
        <v>95</v>
      </c>
    </row>
    <row r="12" spans="1:6" x14ac:dyDescent="0.25">
      <c r="A12" t="s">
        <v>32</v>
      </c>
      <c r="B12" s="34">
        <v>887733635</v>
      </c>
      <c r="C12" s="34">
        <v>887464752</v>
      </c>
      <c r="D12" s="34">
        <v>887204530</v>
      </c>
      <c r="E12" s="34">
        <v>885803630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2026-09-19T01:06:06Z</dcterms:modified>
</cp:coreProperties>
</file>