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<sst xmlns="http://schemas.openxmlformats.org/spreadsheetml/2006/main" count="113" uniqueCount="101">
  <si>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Tenaris S.A. (TEN.MI)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</si>
  <si>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</si>
  <si>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</si>
  <si>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</si>
  <si>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</si>
  <si>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</si>
  <si>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</si>
  <si>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</si>
  <si>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</si>
  <si>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</si>
  <si>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</si>
  <si>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</si>
  <si>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</si>
  <si>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</si>
  <si>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</si>
  <si>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</si>
  <si>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</si>
  <si>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</si>
  <si>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</si>
  <si>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</si>
  <si>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</si>
  <si>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</si>
  <si>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</si>
  <si>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</si>
  <si>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</si>
  <si>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</si>
  <si>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</si>
  <si>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</si>
  <si>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</si>
  <si>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</si>
  <si>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</si>
  <si>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</si>
  <si>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</si>
  <si>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</si>
  <si>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</si>
  <si>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</si>
  <si>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</si>
  <si>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</si>
  <si>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</si>
  <si>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</si>
  <si>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</si>
  <si>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</si>
  <si>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</si>
  <si>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</si>
  <si>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</si>
  <si>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</si>
  <si>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</si>
  <si>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</si>
  <si>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</si>
  <si>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</si>
  <si>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</si>
  <si>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</si>
  <si>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</si>
  <si>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</si>
  <si>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</si>
  <si>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</si>
  <si>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</si>
  <si>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</si>
  <si>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</si>
  <si>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</si>
  <si>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</si>
  <si>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</si>
  <si>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</si>
  <si>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</si>
  <si>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</si>
  <si>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</si>
  <si>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</si>
  <si>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</si>
  <si>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</si>
  <si>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</si>
  <si>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USD to EUR</t>
  </si>
  <si>
    <t>USD/EUR at 0.8704</t>
  </si>
  <si>
    <t>Value per share (EUR)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</si>
  <si>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</si>
  <si>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</si>
  <si>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</si>
  <si>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</si>
  <si>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</si>
  <si>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</si>
  <si>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</si>
  <si>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</si>
  <si>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</si>
  <si>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</si>
  <si>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</si>
  <si>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</si>
  <si>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</si>
  <si>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</si>
  <si>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</si>
  <si>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</si>
  <si>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</si>
  <si>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</si>
  <si>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</si>
  <si>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</si>
  <si>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</si>
  <si>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</si>
  <si>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</si>
  <si>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</si>
  <si>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</si>
  <si>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EUR. Modelled in USD, converted at the end.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</si>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</sst>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0.006157697928532491</v>
      </c>
    </row>
    <row r="7" spans="1:2" x14ac:dyDescent="0.25">
      <c r="A7" t="s">
        <v>5</v>
      </c>
      <c r="B7" s="6">
        <v>0.23466411404773313</v>
      </c>
    </row>
    <row r="8" spans="1:2" x14ac:dyDescent="0.25">
      <c r="A8" t="s">
        <v>6</v>
      </c>
      <c r="B8" s="6">
        <v>0.19129826594086688</v>
      </c>
    </row>
    <row r="9" spans="1:2" x14ac:dyDescent="0.25">
      <c r="A9" t="s">
        <v>7</v>
      </c>
      <c r="B9" s="6">
        <v>0.04762892465052302</v>
      </c>
    </row>
    <row r="10" spans="1:2" x14ac:dyDescent="0.25">
      <c r="A10" t="s">
        <v>8</v>
      </c>
      <c r="B10" s="6">
        <v>0.04579854814706734</v>
      </c>
    </row>
    <row r="11" spans="1:2" x14ac:dyDescent="0.25">
      <c r="A11" t="s">
        <v>9</v>
      </c>
      <c r="B11" s="6">
        <v>0.08801404628420142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7.64193426752433</v>
      </c>
    </row>
    <row r="14" spans="1:3" x14ac:dyDescent="0.25">
      <c r="A14" t="s">
        <v>12</v>
      </c>
      <c r="B14" s="6">
        <v>0.14386179485593648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0.64423</v>
      </c>
      <c r="C19" s="8" t="s">
        <v>19</v>
      </c>
    </row>
    <row r="20" spans="1:2" x14ac:dyDescent="0.25">
      <c r="A20" t="s">
        <v>20</v>
      </c>
      <c r="B20" s="10">
        <f>B17+B19*B18</f>
        <v>0.08387495</v>
      </c>
    </row>
    <row r="21" spans="1:3" x14ac:dyDescent="0.25">
      <c r="A21" t="s">
        <v>21</v>
      </c>
      <c r="B21" s="6">
        <v>0.0910176040803068</v>
      </c>
      <c r="C21" s="8" t="s">
        <v>22</v>
      </c>
    </row>
    <row r="22" spans="1:2" x14ac:dyDescent="0.25">
      <c r="A22" t="s">
        <v>23</v>
      </c>
      <c r="B22" s="11">
        <v>24665499648</v>
      </c>
    </row>
    <row r="23" spans="1:2" x14ac:dyDescent="0.25">
      <c r="A23" t="s">
        <v>24</v>
      </c>
      <c r="B23" s="11">
        <v>448971000</v>
      </c>
    </row>
    <row r="24" spans="1:2" x14ac:dyDescent="0.25">
      <c r="A24" t="s">
        <v>25</v>
      </c>
      <c r="B24" s="10">
        <f>B22/(B22+B23)</f>
        <v>0.9821230155995443</v>
      </c>
    </row>
    <row r="25" spans="1:2" x14ac:dyDescent="0.25">
      <c r="A25" t="s">
        <v>26</v>
      </c>
      <c r="B25" s="10">
        <f>1-B24</f>
        <v>0.01787698440045571</v>
      </c>
    </row>
    <row r="26" spans="1:2" x14ac:dyDescent="0.25">
      <c r="A26" t="s">
        <v>27</v>
      </c>
      <c r="B26" s="12">
        <f>B24*B20+B25*B21*(1-B8)</f>
        <v>0.0836913738259405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11981157000</v>
      </c>
      <c r="C29" s="8" t="s">
        <v>30</v>
      </c>
    </row>
    <row r="30" spans="1:2" x14ac:dyDescent="0.25">
      <c r="A30" t="s">
        <v>31</v>
      </c>
      <c r="B30" s="11">
        <v>-2430436000</v>
      </c>
    </row>
    <row r="31" spans="1:2" x14ac:dyDescent="0.25">
      <c r="A31" t="s">
        <v>32</v>
      </c>
      <c r="B31" s="13">
        <v>1055929000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0.006157697928532491</v>
      </c>
      <c r="C5" s="10">
        <f>Assumptions!B6</f>
        <v>0.006157697928532491</v>
      </c>
      <c r="D5" s="10">
        <f>Assumptions!B6</f>
        <v>0.006157697928532491</v>
      </c>
      <c r="E5" s="10">
        <f>Assumptions!B6</f>
        <v>0.006157697928532491</v>
      </c>
      <c r="F5" s="10">
        <f>Assumptions!B6</f>
        <v>0.006157697928532491</v>
      </c>
    </row>
    <row r="6" spans="1:6" x14ac:dyDescent="0.25">
      <c r="A6" t="s">
        <v>43</v>
      </c>
      <c r="B6" s="18">
        <f>Assumptions!B29*(1+B5)</f>
        <v>12054933345.640322</v>
      </c>
      <c r="C6" s="18">
        <f>B6*(1+C5)</f>
        <v>12129163983.731369</v>
      </c>
      <c r="D6" s="18">
        <f>C6*(1+D5)</f>
        <v>12203851711.668823</v>
      </c>
      <c r="E6" s="18">
        <f>D6*(1+E5)</f>
        <v>12278999344.073885</v>
      </c>
      <c r="F6" s="18">
        <f>E6*(1+F5)</f>
        <v>12354609712.89934</v>
      </c>
    </row>
    <row r="7" spans="1:6" x14ac:dyDescent="0.25">
      <c r="A7" t="s">
        <v>5</v>
      </c>
      <c r="B7" s="10">
        <f>Assumptions!B7</f>
        <v>0.23466411404773313</v>
      </c>
      <c r="C7" s="10">
        <f>Assumptions!B7</f>
        <v>0.23466411404773313</v>
      </c>
      <c r="D7" s="10">
        <f>Assumptions!B7</f>
        <v>0.23466411404773313</v>
      </c>
      <c r="E7" s="10">
        <f>Assumptions!B7</f>
        <v>0.23466411404773313</v>
      </c>
      <c r="F7" s="10">
        <f>Assumptions!B7</f>
        <v>0.23466411404773313</v>
      </c>
    </row>
    <row r="8" spans="1:6" x14ac:dyDescent="0.25">
      <c r="A8" t="s">
        <v>44</v>
      </c>
      <c r="B8" s="18">
        <f>B6*B7</f>
        <v>2828860253.4591618</v>
      </c>
      <c r="C8" s="18">
        <f>C6*C7</f>
        <v>2846279520.381995</v>
      </c>
      <c r="D8" s="18">
        <f>D6*D7</f>
        <v>2863806049.8886757</v>
      </c>
      <c r="E8" s="18">
        <f>E6*E7</f>
        <v>2881440502.4697943</v>
      </c>
      <c r="F8" s="18">
        <f>F6*F7</f>
        <v>2899183542.683042</v>
      </c>
    </row>
    <row r="9" spans="1:6" x14ac:dyDescent="0.25">
      <c r="A9" t="s">
        <v>45</v>
      </c>
      <c r="B9" s="18">
        <f>B8*(1-Assumptions!B8)</f>
        <v>2287704192.383383</v>
      </c>
      <c r="C9" s="18">
        <f>C8*(1-Assumptions!B8)</f>
        <v>2301791183.7499175</v>
      </c>
      <c r="D9" s="18">
        <f>D8*(1-Assumptions!B8)</f>
        <v>2315964918.5540085</v>
      </c>
      <c r="E9" s="18">
        <f>E8*(1-Assumptions!B8)</f>
        <v>2330225930.9355426</v>
      </c>
      <c r="F9" s="18">
        <f>F8*(1-Assumptions!B8)</f>
        <v>2344574758.323477</v>
      </c>
    </row>
    <row r="10" spans="1:6" x14ac:dyDescent="0.25">
      <c r="A10" t="s">
        <v>46</v>
      </c>
      <c r="B10" s="18">
        <f>B6*Assumptions!B9</f>
        <v>574163511.9865803</v>
      </c>
      <c r="C10" s="18">
        <f>C6*Assumptions!B9</f>
        <v>577699037.454979</v>
      </c>
      <c r="D10" s="18">
        <f>D6*Assumptions!B9</f>
        <v>581256333.6212307</v>
      </c>
      <c r="E10" s="18">
        <f>E6*Assumptions!B9</f>
        <v>584835534.5427166</v>
      </c>
      <c r="F10" s="18">
        <f>F6*Assumptions!B9</f>
        <v>588436775.1023026</v>
      </c>
    </row>
    <row r="11" spans="1:6" x14ac:dyDescent="0.25">
      <c r="A11" t="s">
        <v>47</v>
      </c>
      <c r="B11" s="18">
        <f>-B6*Assumptions!B10</f>
        <v>-552098445.2399958</v>
      </c>
      <c r="C11" s="18">
        <f>-C6*Assumptions!B10</f>
        <v>-555498100.6925962</v>
      </c>
      <c r="D11" s="18">
        <f>-D6*Assumptions!B10</f>
        <v>-558918690.1965348</v>
      </c>
      <c r="E11" s="18">
        <f>-E6*Assumptions!B10</f>
        <v>-562360342.657376</v>
      </c>
      <c r="F11" s="18">
        <f>-F6*Assumptions!B10</f>
        <v>-565823187.7744462</v>
      </c>
    </row>
    <row r="12" spans="1:6" x14ac:dyDescent="0.25">
      <c r="A12" t="s">
        <v>48</v>
      </c>
      <c r="B12" s="18">
        <f>-(B6-Assumptions!B29)*Assumptions!B11</f>
        <v>-6493354.699866519</v>
      </c>
      <c r="C12" s="18">
        <f>-(C6-B6)*Assumptions!B11</f>
        <v>-6533338.816651241</v>
      </c>
      <c r="D12" s="18">
        <f>-(D6-C6)*Assumptions!B11</f>
        <v>-6573569.14354894</v>
      </c>
      <c r="E12" s="18">
        <f>-(E6-D6)*Assumptions!B11</f>
        <v>-6614047.196647258</v>
      </c>
      <c r="F12" s="18">
        <f>-(F6-E6)*Assumptions!B11</f>
        <v>-6654774.501369111</v>
      </c>
    </row>
    <row r="13" spans="1:6" x14ac:dyDescent="0.25">
      <c r="A13" s="19" t="s">
        <v>49</v>
      </c>
      <c r="B13" s="20">
        <f>B9+B10+B11+B12</f>
        <v>2303275904.430101</v>
      </c>
      <c r="C13" s="20">
        <f>C9+C10+C11+C12</f>
        <v>2317458781.695649</v>
      </c>
      <c r="D13" s="20">
        <f>D9+D10+D11+D12</f>
        <v>2331728992.8351555</v>
      </c>
      <c r="E13" s="20">
        <f>E9+E10+E11+E12</f>
        <v>2346087075.6242356</v>
      </c>
      <c r="F13" s="20">
        <f>F9+F10+F11+F12</f>
        <v>2360533571.149964</v>
      </c>
    </row>
    <row r="14" spans="1:6" x14ac:dyDescent="0.25">
      <c r="A14" t="s">
        <v>50</v>
      </c>
      <c r="B14" s="21">
        <f>1/(1+Assumptions!$B$26)^(1-0.5*Assumptions!$B$32)</f>
        <v>0.9606101956299328</v>
      </c>
      <c r="C14" s="21">
        <f>1/(1+Assumptions!$B$26)^(2-0.5*Assumptions!$B$32)</f>
        <v>0.8864241414403133</v>
      </c>
      <c r="D14" s="21">
        <f>1/(1+Assumptions!$B$26)^(3-0.5*Assumptions!$B$32)</f>
        <v>0.817967331705169</v>
      </c>
      <c r="E14" s="21">
        <f>1/(1+Assumptions!$B$26)^(4-0.5*Assumptions!$B$32)</f>
        <v>0.7547973080355522</v>
      </c>
      <c r="F14" s="21">
        <f>1/(1+Assumptions!$B$26)^(5-0.5*Assumptions!$B$32)</f>
        <v>0.6965057822420073</v>
      </c>
    </row>
    <row r="15" spans="1:6" x14ac:dyDescent="0.25">
      <c r="A15" s="19" t="s">
        <v>51</v>
      </c>
      <c r="B15" s="20">
        <f>B13*B14</f>
        <v>2212550317.1443095</v>
      </c>
      <c r="C15" s="20">
        <f>C13*C14</f>
        <v>2054251410.8878803</v>
      </c>
      <c r="D15" s="20">
        <f>D13*D14</f>
        <v>1907278142.5289533</v>
      </c>
      <c r="E15" s="20">
        <f>E13*E14</f>
        <v>1770820209.098174</v>
      </c>
      <c r="F15" s="20">
        <f>F13*F14</f>
        <v>1644125281.4823246</v>
      </c>
    </row>
    <row r="17" spans="1:2" x14ac:dyDescent="0.25">
      <c r="A17" s="22" t="s">
        <v>52</v>
      </c>
      <c r="B17" s="23">
        <f>SUM(B15:F15)</f>
        <v>9589025361.141642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2360533571.149964</v>
      </c>
    </row>
    <row r="5" spans="1:2" x14ac:dyDescent="0.25">
      <c r="A5" t="s">
        <v>56</v>
      </c>
      <c r="B5" s="18">
        <f>IF(Assumptions!$B$33=0,B4,B4-Forecast!F11-Forecast!F10-Forecast!F12)</f>
        <v>2389712031.3482623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0.17377789582727685</v>
      </c>
    </row>
    <row r="7" spans="1:2" x14ac:dyDescent="0.25">
      <c r="A7" t="s">
        <v>58</v>
      </c>
      <c r="B7" s="18">
        <f>-MAX(Forecast!F9,0)*B6</f>
        <v>-415279128.44082844</v>
      </c>
    </row>
    <row r="8" spans="1:2" x14ac:dyDescent="0.25">
      <c r="A8" t="s">
        <v>59</v>
      </c>
      <c r="B8" s="18">
        <f>IF(OR(Assumptions!$B$33=0,Assumptions!B12&lt;=0),B5,MAX(B5+B7,0))</f>
        <v>1974432902.907434</v>
      </c>
    </row>
    <row r="9" spans="1:2" x14ac:dyDescent="0.25">
      <c r="A9" t="s">
        <v>60</v>
      </c>
      <c r="B9" s="18">
        <f>B8*(1+Assumptions!B12)/(Assumptions!B26-Assumptions!B12)</f>
        <v>34481962059.39961</v>
      </c>
    </row>
    <row r="10" spans="1:2" x14ac:dyDescent="0.25">
      <c r="A10" t="s">
        <v>61</v>
      </c>
      <c r="B10" s="18">
        <f>B9/(1+Assumptions!B26)^(5-0.5*Assumptions!B32)</f>
        <v>24016885957.421345</v>
      </c>
    </row>
    <row r="11" spans="1:2" x14ac:dyDescent="0.25">
      <c r="A11" t="s">
        <v>62</v>
      </c>
      <c r="B11" s="18">
        <f>Forecast!B17+B10</f>
        <v>33605911318.56299</v>
      </c>
    </row>
    <row r="12" spans="1:2" x14ac:dyDescent="0.25">
      <c r="A12" t="s">
        <v>63</v>
      </c>
      <c r="B12" s="18">
        <f>-Assumptions!B30</f>
        <v>2430436000</v>
      </c>
    </row>
    <row r="13" spans="1:2" x14ac:dyDescent="0.25">
      <c r="A13" t="s">
        <v>64</v>
      </c>
      <c r="B13" s="18">
        <f>B11+B12</f>
        <v>36036347318.56299</v>
      </c>
    </row>
    <row r="14" spans="1:2" x14ac:dyDescent="0.25">
      <c r="A14" s="19" t="s">
        <v>65</v>
      </c>
      <c r="B14" s="24">
        <f>B13/Assumptions!B31</f>
        <v>34.12762346574721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3487620317.7853446</v>
      </c>
    </row>
    <row r="18" spans="1:2" x14ac:dyDescent="0.25">
      <c r="A18" t="s">
        <v>60</v>
      </c>
      <c r="B18" s="18">
        <f>B17*Assumptions!B13</f>
        <v>26652165218.59792</v>
      </c>
    </row>
    <row r="19" spans="1:2" x14ac:dyDescent="0.25">
      <c r="A19" t="s">
        <v>61</v>
      </c>
      <c r="B19" s="18">
        <f>B18/(1+Assumptions!B26)^(5-0.5*Assumptions!B32)</f>
        <v>18563387184.022762</v>
      </c>
    </row>
    <row r="20" spans="1:2" x14ac:dyDescent="0.25">
      <c r="A20" t="s">
        <v>62</v>
      </c>
      <c r="B20" s="18">
        <f>Forecast!B17+B19</f>
        <v>28152412545.164406</v>
      </c>
    </row>
    <row r="21" spans="1:2" x14ac:dyDescent="0.25">
      <c r="A21" t="s">
        <v>63</v>
      </c>
      <c r="B21" s="18">
        <f>-Assumptions!B30</f>
        <v>2430436000</v>
      </c>
    </row>
    <row r="22" spans="1:2" x14ac:dyDescent="0.25">
      <c r="A22" t="s">
        <v>64</v>
      </c>
      <c r="B22" s="18">
        <f>B20+B21</f>
        <v>30582848545.164406</v>
      </c>
    </row>
    <row r="23" spans="1:2" x14ac:dyDescent="0.25">
      <c r="A23" s="19" t="s">
        <v>65</v>
      </c>
      <c r="B23" s="25">
        <f>B22/Assumptions!B31</f>
        <v>28.962978140731437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24.43</v>
      </c>
    </row>
    <row r="27" spans="1:3" x14ac:dyDescent="0.25">
      <c r="A27" t="s">
        <v>70</v>
      </c>
      <c r="B27" s="27">
        <v>0.8704</v>
      </c>
      <c r="C27" s="8" t="s">
        <v>71</v>
      </c>
    </row>
    <row r="28" spans="1:2" x14ac:dyDescent="0.25">
      <c r="A28" t="s">
        <v>72</v>
      </c>
      <c r="B28" s="28">
        <f>B14*B27</f>
        <v>29.704683464586374</v>
      </c>
    </row>
    <row r="29" spans="1:2" x14ac:dyDescent="0.25">
      <c r="A29" s="19" t="s">
        <v>73</v>
      </c>
      <c r="B29" s="12">
        <f>B28/B26-1</f>
        <v>0.21591008860361738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0.063691</v>
      </c>
      <c r="B5" s="31">
        <v>43.79923420251851</v>
      </c>
      <c r="C5" s="31">
        <v>46.24693245888081</v>
      </c>
      <c r="D5" s="31">
        <v>49.31186031125545</v>
      </c>
      <c r="E5" s="31">
        <v>53.2688224238016</v>
      </c>
      <c r="F5" s="31">
        <v>58.58418504037873</v>
      </c>
    </row>
    <row r="6" spans="1:6" x14ac:dyDescent="0.25">
      <c r="A6" s="30">
        <v>0.073691</v>
      </c>
      <c r="B6" s="31">
        <v>37.04197369331403</v>
      </c>
      <c r="C6" s="31">
        <v>38.46474798932831</v>
      </c>
      <c r="D6" s="31">
        <v>40.16799620760176</v>
      </c>
      <c r="E6" s="31">
        <v>42.24801069287103</v>
      </c>
      <c r="F6" s="31">
        <v>44.85085885112035</v>
      </c>
    </row>
    <row r="7" spans="1:6" x14ac:dyDescent="0.25">
      <c r="A7" s="30">
        <v>0.083691</v>
      </c>
      <c r="B7" s="31">
        <v>32.24604974820059</v>
      </c>
      <c r="C7" s="31">
        <v>33.117368295154314</v>
      </c>
      <c r="D7" s="32">
        <v>34.12781101077934</v>
      </c>
      <c r="E7" s="31">
        <v>35.316245908896796</v>
      </c>
      <c r="F7" s="31">
        <v>36.73750617710576</v>
      </c>
    </row>
    <row r="8" spans="1:6" x14ac:dyDescent="0.25">
      <c r="A8" s="30">
        <v>0.093691</v>
      </c>
      <c r="B8" s="31">
        <v>28.664002363041234</v>
      </c>
      <c r="C8" s="31">
        <v>29.21398018132136</v>
      </c>
      <c r="D8" s="31">
        <v>29.836370872320092</v>
      </c>
      <c r="E8" s="31">
        <v>30.548228542438316</v>
      </c>
      <c r="F8" s="31">
        <v>31.372418787538976</v>
      </c>
    </row>
    <row r="9" spans="1:6" x14ac:dyDescent="0.25">
      <c r="A9" s="30">
        <v>0.103691</v>
      </c>
      <c r="B9" s="31">
        <v>25.885463243142695</v>
      </c>
      <c r="C9" s="31">
        <v>26.23730499696889</v>
      </c>
      <c r="D9" s="31">
        <v>26.627446522094736</v>
      </c>
      <c r="E9" s="31">
        <v>27.06368383933004</v>
      </c>
      <c r="F9" s="31">
        <v>27.556082850781934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11981157000</v>
      </c>
      <c r="C5" s="18">
        <v>12523934000</v>
      </c>
      <c r="D5" s="18">
        <v>14868860000</v>
      </c>
      <c r="E5" s="18">
        <v>11762526000</v>
      </c>
      <c r="F5" s="8" t="s">
        <v>84</v>
      </c>
    </row>
    <row r="6" spans="1:6" x14ac:dyDescent="0.25">
      <c r="A6" t="s">
        <v>44</v>
      </c>
      <c r="B6" s="18">
        <v>2293442000</v>
      </c>
      <c r="C6" s="18">
        <v>2519435000</v>
      </c>
      <c r="D6" s="18">
        <v>4274325000</v>
      </c>
      <c r="E6" s="18">
        <v>3041764000</v>
      </c>
      <c r="F6" s="8" t="s">
        <v>85</v>
      </c>
    </row>
    <row r="7" spans="1:6" x14ac:dyDescent="0.25">
      <c r="A7" t="s">
        <v>86</v>
      </c>
      <c r="B7" s="18">
        <v>616170000</v>
      </c>
      <c r="C7" s="18">
        <v>632854000</v>
      </c>
      <c r="D7" s="18">
        <v>548510000</v>
      </c>
      <c r="E7" s="18">
        <v>607723000</v>
      </c>
      <c r="F7" s="8" t="s">
        <v>87</v>
      </c>
    </row>
    <row r="8" spans="1:6" x14ac:dyDescent="0.25">
      <c r="A8" t="s">
        <v>88</v>
      </c>
      <c r="B8" s="18">
        <v>617183000</v>
      </c>
      <c r="C8" s="18">
        <v>704347000</v>
      </c>
      <c r="D8" s="18">
        <v>619445000</v>
      </c>
      <c r="E8" s="18">
        <v>397347000</v>
      </c>
      <c r="F8" s="8" t="s">
        <v>89</v>
      </c>
    </row>
    <row r="9" spans="1:6" x14ac:dyDescent="0.25">
      <c r="A9" t="s">
        <v>90</v>
      </c>
      <c r="B9" s="18">
        <v>-47772000</v>
      </c>
      <c r="C9" s="18">
        <v>-286917000</v>
      </c>
      <c r="D9" s="18">
        <v>-182428000</v>
      </c>
      <c r="E9" s="18">
        <v>2131245000</v>
      </c>
      <c r="F9" s="8" t="s">
        <v>91</v>
      </c>
    </row>
    <row r="10" spans="1:6" x14ac:dyDescent="0.25">
      <c r="A10" t="s">
        <v>92</v>
      </c>
      <c r="B10" s="18">
        <v>448971000</v>
      </c>
      <c r="C10" s="18">
        <v>582324000</v>
      </c>
      <c r="D10" s="18">
        <v>717870000</v>
      </c>
      <c r="E10" s="18">
        <v>840939000</v>
      </c>
      <c r="F10" s="8" t="s">
        <v>93</v>
      </c>
    </row>
    <row r="11" spans="1:6" x14ac:dyDescent="0.25">
      <c r="A11" t="s">
        <v>94</v>
      </c>
      <c r="B11" s="18">
        <v>2879407000</v>
      </c>
      <c r="C11" s="18">
        <v>3048255000</v>
      </c>
      <c r="D11" s="18">
        <v>3607452000</v>
      </c>
      <c r="E11" s="18">
        <v>1529975000</v>
      </c>
      <c r="F11" s="8" t="s">
        <v>95</v>
      </c>
    </row>
    <row r="12" spans="1:6" x14ac:dyDescent="0.25">
      <c r="A12" t="s">
        <v>32</v>
      </c>
      <c r="B12" s="34">
        <v>1055929000</v>
      </c>
      <c r="C12" s="34">
        <v>1127491000</v>
      </c>
      <c r="D12" s="34">
        <v>1178738000</v>
      </c>
      <c r="E12" s="34">
        <v>1180537000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2026-09-19T00:07:51Z</dcterms:modified>
</cp:coreProperties>
</file>