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<sst xmlns="http://schemas.openxmlformats.org/spreadsheetml/2006/main" count="113" uniqueCount="100">
  <si>
    <t>Truist Financial Corporation (TFC)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</si>
  <si>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</si>
  <si>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</si>
  <si>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</si>
  <si>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</si>
  <si>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</si>
  <si>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</si>
  <si>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</si>
  <si>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</si>
  <si>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</si>
  <si>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</si>
  <si>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</si>
  <si>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</si>
  <si>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</si>
  <si>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</si>
  <si>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</si>
  <si>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</si>
  <si>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</si>
  <si>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</si>
  <si>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</si>
  <si>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</si>
  <si>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</si>
  <si>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17.3%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</si>
  <si>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</si>
  <si>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</si>
  <si>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</si>
  <si>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</si>
  <si>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</si>
  <si>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</si>
  <si>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</si>
  <si>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</si>
  <si>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</si>
  <si>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</si>
  <si>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</si>
  <si>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</si>
  <si>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</si>
  <si>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</si>
  <si>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</si>
  <si>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</si>
  <si>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</si>
  <si>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</si>
  <si>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</si>
  <si>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</si>
  <si>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</si>
  <si>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</si>
  <si>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</si>
  <si>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</si>
  <si>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</si>
  <si>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</si>
  <si>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</si>
  <si>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</si>
  <si>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</si>
  <si>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</si>
  <si>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</si>
  <si>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</si>
  <si>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</si>
  <si>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</si>
  <si>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</si>
  <si>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</si>
  <si>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</si>
  <si>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</si>
  <si>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</si>
  <si>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</si>
  <si>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</si>
  <si>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</si>
  <si>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</si>
  <si>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</si>
  <si>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</si>
  <si>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</si>
  <si>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</si>
  <si>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</si>
  <si>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</si>
  <si>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</si>
  <si>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</si>
  <si>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</si>
  <si>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</si>
  <si>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</si>
  <si>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</si>
  <si>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</si>
  <si>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</si>
  <si>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</si>
  <si>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</si>
  <si>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</si>
  <si>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</si>
  <si>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</si>
  <si>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</si>
  <si>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</si>
  <si>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</si>
  <si>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</si>
  <si>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</si>
  <si>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</si>
  <si>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</si>
  <si>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</si>
  <si>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</si>
  <si>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</si>
  <si>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</si>
  <si>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</si>
  <si>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</si>
  <si>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0.71% of revenue, which is too low to be the company's real investment - property trusts and similar structures invest through lines that are not reported as capex. Capex has been set to 3.67%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</si>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</sst>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0.005741435027416086</v>
      </c>
    </row>
    <row r="7" spans="1:2" x14ac:dyDescent="0.25">
      <c r="A7" t="s">
        <v>5</v>
      </c>
      <c r="B7" s="6">
        <v>0.14523011288400758</v>
      </c>
    </row>
    <row r="8" spans="1:2" x14ac:dyDescent="0.25">
      <c r="A8" t="s">
        <v>6</v>
      </c>
      <c r="B8" s="6">
        <v>0.17097750939389525</v>
      </c>
    </row>
    <row r="9" spans="1:2" x14ac:dyDescent="0.25">
      <c r="A9" t="s">
        <v>7</v>
      </c>
      <c r="B9" s="6">
        <v>0.060999883437174884</v>
      </c>
    </row>
    <row r="10" spans="1:2" x14ac:dyDescent="0.25">
      <c r="A10" t="s">
        <v>8</v>
      </c>
      <c r="B10" s="6">
        <v>0.03666308326294203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12.141688198163095</v>
      </c>
    </row>
    <row r="14" spans="1:3" x14ac:dyDescent="0.25">
      <c r="A14" t="s">
        <v>12</v>
      </c>
      <c r="B14" s="6">
        <v>0.07811086016194277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0.90754</v>
      </c>
      <c r="C19" s="8" t="s">
        <v>19</v>
      </c>
    </row>
    <row r="20" spans="1:2" x14ac:dyDescent="0.25">
      <c r="A20" t="s">
        <v>20</v>
      </c>
      <c r="B20" s="10">
        <f>B17+B19*B18</f>
        <v>0.0998947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59322171392</v>
      </c>
    </row>
    <row r="23" spans="1:2" x14ac:dyDescent="0.25">
      <c r="A23" t="s">
        <v>24</v>
      </c>
      <c r="B23" s="11">
        <v>64305000000</v>
      </c>
    </row>
    <row r="24" spans="1:2" x14ac:dyDescent="0.25">
      <c r="A24" t="s">
        <v>25</v>
      </c>
      <c r="B24" s="10">
        <f>B22/(B22+B23)</f>
        <v>0.4798473565645196</v>
      </c>
    </row>
    <row r="25" spans="1:2" x14ac:dyDescent="0.25">
      <c r="A25" t="s">
        <v>26</v>
      </c>
      <c r="B25" s="10">
        <f>1-B24</f>
        <v>0.5201526434354804</v>
      </c>
    </row>
    <row r="26" spans="1:2" x14ac:dyDescent="0.25">
      <c r="A26" t="s">
        <v>27</v>
      </c>
      <c r="B26" s="12">
        <f>B24*B20+B25*B21*(1-B8)</f>
        <v>0.07811086016194277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20319000000</v>
      </c>
      <c r="C29" s="8" t="s">
        <v>30</v>
      </c>
    </row>
    <row r="30" spans="1:2" x14ac:dyDescent="0.25">
      <c r="A30" t="s">
        <v>31</v>
      </c>
      <c r="B30" s="11">
        <v>27928000000</v>
      </c>
    </row>
    <row r="31" spans="1:2" x14ac:dyDescent="0.25">
      <c r="A31" t="s">
        <v>32</v>
      </c>
      <c r="B31" s="13">
        <v>1302700000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0.005741435027416086</v>
      </c>
      <c r="C5" s="10">
        <f>Assumptions!B6</f>
        <v>0.005741435027416086</v>
      </c>
      <c r="D5" s="10">
        <f>Assumptions!B6</f>
        <v>0.005741435027416086</v>
      </c>
      <c r="E5" s="10">
        <f>Assumptions!B6</f>
        <v>0.005741435027416086</v>
      </c>
      <c r="F5" s="10">
        <f>Assumptions!B6</f>
        <v>0.005741435027416086</v>
      </c>
    </row>
    <row r="6" spans="1:6" x14ac:dyDescent="0.25">
      <c r="A6" t="s">
        <v>43</v>
      </c>
      <c r="B6" s="18">
        <f>Assumptions!B29*(1+B5)</f>
        <v>20435660218.322067</v>
      </c>
      <c r="C6" s="18">
        <f>B6*(1+C5)</f>
        <v>20552990233.707916</v>
      </c>
      <c r="D6" s="18">
        <f>C6*(1+D5)</f>
        <v>20670993891.75387</v>
      </c>
      <c r="E6" s="18">
        <f>D6*(1+E5)</f>
        <v>20789675060.135487</v>
      </c>
      <c r="F6" s="18">
        <f>E6*(1+F5)</f>
        <v>20909037628.73435</v>
      </c>
    </row>
    <row r="7" spans="1:6" x14ac:dyDescent="0.25">
      <c r="A7" t="s">
        <v>5</v>
      </c>
      <c r="B7" s="10">
        <f>Assumptions!B7</f>
        <v>0.14523011288400758</v>
      </c>
      <c r="C7" s="10">
        <f>Assumptions!B7</f>
        <v>0.14523011288400758</v>
      </c>
      <c r="D7" s="10">
        <f>Assumptions!B7</f>
        <v>0.14523011288400758</v>
      </c>
      <c r="E7" s="10">
        <f>Assumptions!B7</f>
        <v>0.14523011288400758</v>
      </c>
      <c r="F7" s="10">
        <f>Assumptions!B7</f>
        <v>0.14523011288400758</v>
      </c>
    </row>
    <row r="8" spans="1:6" x14ac:dyDescent="0.25">
      <c r="A8" t="s">
        <v>44</v>
      </c>
      <c r="B8" s="18">
        <f>B6*B7</f>
        <v>2967873240.366137</v>
      </c>
      <c r="C8" s="18">
        <f>C6*C7</f>
        <v>2984913091.745306</v>
      </c>
      <c r="D8" s="18">
        <f>D6*D7</f>
        <v>3002050776.3240457</v>
      </c>
      <c r="E8" s="18">
        <f>E6*E7</f>
        <v>3019286855.805314</v>
      </c>
      <c r="F8" s="18">
        <f>F6*F7</f>
        <v>3036621895.1170516</v>
      </c>
    </row>
    <row r="9" spans="1:6" x14ac:dyDescent="0.25">
      <c r="A9" t="s">
        <v>45</v>
      </c>
      <c r="B9" s="18">
        <f>B8*(1-Assumptions!B8)</f>
        <v>2460433665.5315456</v>
      </c>
      <c r="C9" s="18">
        <f>C8*(1-Assumptions!B8)</f>
        <v>2474560085.561462</v>
      </c>
      <c r="D9" s="18">
        <f>D8*(1-Assumptions!B8)</f>
        <v>2488767611.5141506</v>
      </c>
      <c r="E9" s="18">
        <f>E8*(1-Assumptions!B8)</f>
        <v>2503056709.0539966</v>
      </c>
      <c r="F9" s="18">
        <f>F8*(1-Assumptions!B8)</f>
        <v>2517427846.518968</v>
      </c>
    </row>
    <row r="10" spans="1:6" x14ac:dyDescent="0.25">
      <c r="A10" t="s">
        <v>46</v>
      </c>
      <c r="B10" s="18">
        <f>B6*Assumptions!B9</f>
        <v>1246572891.279358</v>
      </c>
      <c r="C10" s="18">
        <f>C6*Assumptions!B9</f>
        <v>1253730008.5415766</v>
      </c>
      <c r="D10" s="18">
        <f>D6*Assumptions!B9</f>
        <v>1260928217.92754</v>
      </c>
      <c r="E10" s="18">
        <f>E6*Assumptions!B9</f>
        <v>1268167755.3650064</v>
      </c>
      <c r="F10" s="18">
        <f>F6*Assumptions!B9</f>
        <v>1275448858.136299</v>
      </c>
    </row>
    <row r="11" spans="1:6" x14ac:dyDescent="0.25">
      <c r="A11" t="s">
        <v>47</v>
      </c>
      <c r="B11" s="18">
        <f>-B6*Assumptions!B10</f>
        <v>-749234312.117534</v>
      </c>
      <c r="C11" s="18">
        <f>-C6*Assumptions!B10</f>
        <v>-753535992.2408676</v>
      </c>
      <c r="D11" s="18">
        <f>-D6*Assumptions!B10</f>
        <v>-757862370.1811382</v>
      </c>
      <c r="E11" s="18">
        <f>-E6*Assumptions!B10</f>
        <v>-762213587.7392566</v>
      </c>
      <c r="F11" s="18">
        <f>-F6*Assumptions!B10</f>
        <v>-766589787.5302753</v>
      </c>
    </row>
    <row r="12" spans="1:6" x14ac:dyDescent="0.25">
      <c r="A12" t="s">
        <v>48</v>
      </c>
      <c r="B12" s="18">
        <f>-(B6-Assumptions!B29)*Assumptions!B11</f>
        <v>116660218.32206726</v>
      </c>
      <c r="C12" s="18">
        <f>-(C6-B6)*Assumptions!B11</f>
        <v>117330015.385849</v>
      </c>
      <c r="D12" s="18">
        <f>-(D6-C6)*Assumptions!B11</f>
        <v>118003658.04595184</v>
      </c>
      <c r="E12" s="18">
        <f>-(E6-D6)*Assumptions!B11</f>
        <v>118681168.3816185</v>
      </c>
      <c r="F12" s="18">
        <f>-(F6-E6)*Assumptions!B11</f>
        <v>119362568.5988617</v>
      </c>
    </row>
    <row r="13" spans="1:6" x14ac:dyDescent="0.25">
      <c r="A13" s="19" t="s">
        <v>49</v>
      </c>
      <c r="B13" s="20">
        <f>B9+B10+B11+B12</f>
        <v>3074432463.0154366</v>
      </c>
      <c r="C13" s="20">
        <f>C9+C10+C11+C12</f>
        <v>3092084117.24802</v>
      </c>
      <c r="D13" s="20">
        <f>D9+D10+D11+D12</f>
        <v>3109837117.3065042</v>
      </c>
      <c r="E13" s="20">
        <f>E9+E10+E11+E12</f>
        <v>3127692045.061365</v>
      </c>
      <c r="F13" s="20">
        <f>F9+F10+F11+F12</f>
        <v>3145649485.723853</v>
      </c>
    </row>
    <row r="14" spans="1:6" x14ac:dyDescent="0.25">
      <c r="A14" t="s">
        <v>50</v>
      </c>
      <c r="B14" s="21">
        <f>1/(1+Assumptions!$B$26)^(1-0.5*Assumptions!$B$32)</f>
        <v>0.9630931402922702</v>
      </c>
      <c r="C14" s="21">
        <f>1/(1+Assumptions!$B$26)^(2-0.5*Assumptions!$B$32)</f>
        <v>0.8933154983223193</v>
      </c>
      <c r="D14" s="21">
        <f>1/(1+Assumptions!$B$26)^(3-0.5*Assumptions!$B$32)</f>
        <v>0.8285933583751626</v>
      </c>
      <c r="E14" s="21">
        <f>1/(1+Assumptions!$B$26)^(4-0.5*Assumptions!$B$32)</f>
        <v>0.768560441224662</v>
      </c>
      <c r="F14" s="21">
        <f>1/(1+Assumptions!$B$26)^(5-0.5*Assumptions!$B$32)</f>
        <v>0.7128770051618039</v>
      </c>
    </row>
    <row r="15" spans="1:6" x14ac:dyDescent="0.25">
      <c r="A15" s="19" t="s">
        <v>51</v>
      </c>
      <c r="B15" s="20">
        <f>B13*B14</f>
        <v>2960964815.4220357</v>
      </c>
      <c r="C15" s="20">
        <f>C13*C14</f>
        <v>2762206664.0539436</v>
      </c>
      <c r="D15" s="20">
        <f>D13*D14</f>
        <v>2576790381.028731</v>
      </c>
      <c r="E15" s="20">
        <f>E13*E14</f>
        <v>2403820378.167228</v>
      </c>
      <c r="F15" s="20">
        <f>F13*F14</f>
        <v>2242461184.671589</v>
      </c>
    </row>
    <row r="17" spans="1:2" x14ac:dyDescent="0.25">
      <c r="A17" s="22" t="s">
        <v>52</v>
      </c>
      <c r="B17" s="23">
        <f>SUM(B15:F15)</f>
        <v>12946243423.343527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3145649485.723853</v>
      </c>
    </row>
    <row r="5" spans="1:2" x14ac:dyDescent="0.25">
      <c r="A5" t="s">
        <v>56</v>
      </c>
      <c r="B5" s="18">
        <f>IF(Assumptions!$B$33=0,B4,B4-Forecast!F11-Forecast!F10-Forecast!F12)</f>
        <v>2939283460.6002812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0.3200579272609332</v>
      </c>
    </row>
    <row r="7" spans="1:2" x14ac:dyDescent="0.25">
      <c r="A7" t="s">
        <v>58</v>
      </c>
      <c r="B7" s="18">
        <f>-MAX(Forecast!F9,0)*B6</f>
        <v>-940740972.0320687</v>
      </c>
    </row>
    <row r="8" spans="1:2" x14ac:dyDescent="0.25">
      <c r="A8" t="s">
        <v>59</v>
      </c>
      <c r="B8" s="18">
        <f>IF(OR(Assumptions!$B$33=0,Assumptions!B12&lt;=0),B5,MAX(B5+B7,0))</f>
        <v>1998542488.5682125</v>
      </c>
    </row>
    <row r="9" spans="1:2" x14ac:dyDescent="0.25">
      <c r="A9" t="s">
        <v>60</v>
      </c>
      <c r="B9" s="18">
        <f>B8*(1+Assumptions!B12)/(Assumptions!B26-Assumptions!B12)</f>
        <v>38570379853.31481</v>
      </c>
    </row>
    <row r="10" spans="1:2" x14ac:dyDescent="0.25">
      <c r="A10" t="s">
        <v>61</v>
      </c>
      <c r="B10" s="18">
        <f>B9/(1+Assumptions!B26)^(5-0.5*Assumptions!B32)</f>
        <v>27495936877.784237</v>
      </c>
    </row>
    <row r="11" spans="1:2" x14ac:dyDescent="0.25">
      <c r="A11" t="s">
        <v>62</v>
      </c>
      <c r="B11" s="18">
        <f>Forecast!B17+B10</f>
        <v>40442180301.12776</v>
      </c>
    </row>
    <row r="12" spans="1:2" x14ac:dyDescent="0.25">
      <c r="A12" t="s">
        <v>63</v>
      </c>
      <c r="B12" s="18">
        <f>-Assumptions!B30</f>
        <v>-27928000000</v>
      </c>
    </row>
    <row r="13" spans="1:2" x14ac:dyDescent="0.25">
      <c r="A13" t="s">
        <v>64</v>
      </c>
      <c r="B13" s="18">
        <f>B11+B12</f>
        <v>12514180301.127762</v>
      </c>
    </row>
    <row r="14" spans="1:2" x14ac:dyDescent="0.25">
      <c r="A14" s="19" t="s">
        <v>65</v>
      </c>
      <c r="B14" s="24">
        <f>B13/Assumptions!B31</f>
        <v>9.606340908211992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4312070753.25335</v>
      </c>
    </row>
    <row r="18" spans="1:2" x14ac:dyDescent="0.25">
      <c r="A18" t="s">
        <v>60</v>
      </c>
      <c r="B18" s="18">
        <f>B17*Assumptions!B13</f>
        <v>52355818574.42045</v>
      </c>
    </row>
    <row r="19" spans="1:2" x14ac:dyDescent="0.25">
      <c r="A19" t="s">
        <v>61</v>
      </c>
      <c r="B19" s="18">
        <f>B18/(1+Assumptions!B26)^(5-0.5*Assumptions!B32)</f>
        <v>37323259148.127594</v>
      </c>
    </row>
    <row r="20" spans="1:2" x14ac:dyDescent="0.25">
      <c r="A20" t="s">
        <v>62</v>
      </c>
      <c r="B20" s="18">
        <f>Forecast!B17+B19</f>
        <v>50269502571.47112</v>
      </c>
    </row>
    <row r="21" spans="1:2" x14ac:dyDescent="0.25">
      <c r="A21" t="s">
        <v>63</v>
      </c>
      <c r="B21" s="18">
        <f>-Assumptions!B30</f>
        <v>-27928000000</v>
      </c>
    </row>
    <row r="22" spans="1:2" x14ac:dyDescent="0.25">
      <c r="A22" t="s">
        <v>64</v>
      </c>
      <c r="B22" s="18">
        <f>B20+B21</f>
        <v>22341502571.471123</v>
      </c>
    </row>
    <row r="23" spans="1:2" x14ac:dyDescent="0.25">
      <c r="A23" s="19" t="s">
        <v>65</v>
      </c>
      <c r="B23" s="25">
        <f>B22/Assumptions!B31</f>
        <v>17.150151663062196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48.56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9.606340908211992</v>
      </c>
    </row>
    <row r="29" spans="1:2" x14ac:dyDescent="0.25">
      <c r="A29" s="19" t="s">
        <v>73</v>
      </c>
      <c r="B29" s="12">
        <f>B28/B26-1</f>
        <v>-0.8021758462065076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0.058111</v>
      </c>
      <c r="B5" s="31">
        <v>19.516641752961757</v>
      </c>
      <c r="C5" s="31">
        <v>19.667204725804012</v>
      </c>
      <c r="D5" s="31">
        <v>19.81776769864629</v>
      </c>
      <c r="E5" s="31">
        <v>19.968330671488552</v>
      </c>
      <c r="F5" s="31">
        <v>20.118893644330818</v>
      </c>
    </row>
    <row r="6" spans="1:6" x14ac:dyDescent="0.25">
      <c r="A6" s="30">
        <v>0.068111</v>
      </c>
      <c r="B6" s="31">
        <v>13.717528293004486</v>
      </c>
      <c r="C6" s="31">
        <v>13.84066174668036</v>
      </c>
      <c r="D6" s="31">
        <v>13.963795200356223</v>
      </c>
      <c r="E6" s="31">
        <v>14.086928654032091</v>
      </c>
      <c r="F6" s="31">
        <v>14.210062107707953</v>
      </c>
    </row>
    <row r="7" spans="1:6" x14ac:dyDescent="0.25">
      <c r="A7" s="30">
        <v>0.078111</v>
      </c>
      <c r="B7" s="31">
        <v>9.400367434365608</v>
      </c>
      <c r="C7" s="31">
        <v>9.503327596297437</v>
      </c>
      <c r="D7" s="32">
        <v>9.606287758229241</v>
      </c>
      <c r="E7" s="31">
        <v>9.709247920161058</v>
      </c>
      <c r="F7" s="31">
        <v>9.812208082092875</v>
      </c>
    </row>
    <row r="8" spans="1:6" x14ac:dyDescent="0.25">
      <c r="A8" s="30">
        <v>0.088111</v>
      </c>
      <c r="B8" s="31">
        <v>6.060712575908604</v>
      </c>
      <c r="C8" s="31">
        <v>6.148272933919322</v>
      </c>
      <c r="D8" s="31">
        <v>6.235833291930028</v>
      </c>
      <c r="E8" s="31">
        <v>6.323393649940745</v>
      </c>
      <c r="F8" s="31">
        <v>6.4109540079514575</v>
      </c>
    </row>
    <row r="9" spans="1:6" x14ac:dyDescent="0.25">
      <c r="A9" s="30">
        <v>0.098111</v>
      </c>
      <c r="B9" s="31">
        <v>3.3997731734152463</v>
      </c>
      <c r="C9" s="31">
        <v>3.475237425270107</v>
      </c>
      <c r="D9" s="31">
        <v>3.5507016771249615</v>
      </c>
      <c r="E9" s="31">
        <v>3.626165928979828</v>
      </c>
      <c r="F9" s="31">
        <v>3.7016301808346856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20319000000</v>
      </c>
      <c r="C5" s="18">
        <v>13278000000</v>
      </c>
      <c r="D5" s="18">
        <v>20022000000</v>
      </c>
      <c r="E5" s="18">
        <v>19973000000</v>
      </c>
      <c r="F5" s="8" t="s">
        <v>84</v>
      </c>
    </row>
    <row r="6" spans="1:6" x14ac:dyDescent="0.25">
      <c r="A6" t="s">
        <v>44</v>
      </c>
      <c r="B6" s="18">
        <v>6349000000</v>
      </c>
      <c r="C6" s="18">
        <v>-601000000</v>
      </c>
      <c r="D6" s="18">
        <v>-765000000</v>
      </c>
      <c r="E6" s="18">
        <v>7029000000</v>
      </c>
      <c r="F6" s="8" t="s">
        <v>85</v>
      </c>
    </row>
    <row r="7" spans="1:6" x14ac:dyDescent="0.25">
      <c r="A7" t="s">
        <v>86</v>
      </c>
      <c r="B7" s="18">
        <v>837000000</v>
      </c>
      <c r="C7" s="18">
        <v>979000000</v>
      </c>
      <c r="D7" s="18">
        <v>1215000000</v>
      </c>
      <c r="E7" s="18">
        <v>1366000000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564000000</v>
      </c>
      <c r="F8" s="8" t="s">
        <v>85</v>
      </c>
    </row>
    <row r="9" spans="1:6" x14ac:dyDescent="0.25">
      <c r="A9" t="s">
        <v>89</v>
      </c>
      <c r="B9" s="18">
        <v>2850000000</v>
      </c>
      <c r="C9" s="18">
        <v>8154000000</v>
      </c>
      <c r="D9" s="18">
        <v>-271000000</v>
      </c>
      <c r="E9" s="18">
        <v>-4985000000</v>
      </c>
      <c r="F9" s="8" t="s">
        <v>90</v>
      </c>
    </row>
    <row r="10" spans="1:6" x14ac:dyDescent="0.25">
      <c r="A10" t="s">
        <v>91</v>
      </c>
      <c r="B10" s="18">
        <v>64305000000</v>
      </c>
      <c r="C10" s="18">
        <v>52590000000</v>
      </c>
      <c r="D10" s="18">
        <v>59694000000</v>
      </c>
      <c r="E10" s="18">
        <v>62946000000</v>
      </c>
      <c r="F10" s="8" t="s">
        <v>92</v>
      </c>
    </row>
    <row r="11" spans="1:6" x14ac:dyDescent="0.25">
      <c r="A11" t="s">
        <v>93</v>
      </c>
      <c r="B11" s="18">
        <v>36377000000</v>
      </c>
      <c r="C11" s="18">
        <v>39768000000</v>
      </c>
      <c r="D11" s="18">
        <v>30230000000</v>
      </c>
      <c r="E11" s="18">
        <v>21421000000</v>
      </c>
      <c r="F11" s="8" t="s">
        <v>94</v>
      </c>
    </row>
    <row r="12" spans="1:6" x14ac:dyDescent="0.25">
      <c r="A12" t="s">
        <v>32</v>
      </c>
      <c r="B12" s="34">
        <v>1302700000</v>
      </c>
      <c r="C12" s="34">
        <v>1331087000</v>
      </c>
      <c r="D12" s="34">
        <v>1339895000</v>
      </c>
      <c r="E12" s="34">
        <v>1338462000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54" customHeight="1" spans="1:6" x14ac:dyDescent="0.25">
      <c r="A17" s="35" t="s">
        <v>98</v>
      </c>
      <c r="B17" s="35"/>
      <c r="C17" s="35"/>
      <c r="D17" s="35"/>
      <c r="E17" s="35"/>
      <c r="F17" s="35"/>
    </row>
    <row r="19" spans="1:1" x14ac:dyDescent="0.25">
      <c r="A19" s="36" t="s">
        <v>99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2026-09-19T00:06:35Z</dcterms:modified>
</cp:coreProperties>
</file>