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<sst xmlns="http://schemas.openxmlformats.org/spreadsheetml/2006/main" count="112" uniqueCount="100">
  <si>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Target Corporation (TGT)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</si>
  <si>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</si>
  <si>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</si>
  <si>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</si>
  <si>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</si>
  <si>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</si>
  <si>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</si>
  <si>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</si>
  <si>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</si>
  <si>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</si>
  <si>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</si>
  <si>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</si>
  <si>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</si>
  <si>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</si>
  <si>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</si>
  <si>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</si>
  <si>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</si>
  <si>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</si>
  <si>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</si>
  <si>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</si>
  <si>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</si>
  <si>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</si>
  <si>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</si>
  <si>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</si>
  <si>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</si>
  <si>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</si>
  <si>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</si>
  <si>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</si>
  <si>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</si>
  <si>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</si>
  <si>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</si>
  <si>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</si>
  <si>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</si>
  <si>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</si>
  <si>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</si>
  <si>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</si>
  <si>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</si>
  <si>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</si>
  <si>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</si>
  <si>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</si>
  <si>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</si>
  <si>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</si>
  <si>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</si>
  <si>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</si>
  <si>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</si>
  <si>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</si>
  <si>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</si>
  <si>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</si>
  <si>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</si>
  <si>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</si>
  <si>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</si>
  <si>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</si>
  <si>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</si>
  <si>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</si>
  <si>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</si>
  <si>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</si>
  <si>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</si>
  <si>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</si>
  <si>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</si>
  <si>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</si>
  <si>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</si>
  <si>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</si>
  <si>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</si>
  <si>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</si>
  <si>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</si>
  <si>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</si>
  <si>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</si>
  <si>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</si>
  <si>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</si>
  <si>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</si>
  <si>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</si>
  <si>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</si>
  <si>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</si>
  <si>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</si>
  <si>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</si>
  <si>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</si>
  <si>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</si>
  <si>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</si>
  <si>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</si>
  <si>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</si>
  <si>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</si>
  <si>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</si>
  <si>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</si>
  <si>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</si>
  <si>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</si>
  <si>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</si>
  <si>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</si>
  <si>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</si>
  <si>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</si>
  <si>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</si>
  <si>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</si>
  <si>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</si>
  <si>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</si>
  <si>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</si>
  <si>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</si>
  <si>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</si>
  <si>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</si>
  <si>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</si>
  <si>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4.0% of revenue against depreciation of 2.7%.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</si>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</sst>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-0.013437328806924498</v>
      </c>
    </row>
    <row r="7" spans="1:2" x14ac:dyDescent="0.25">
      <c r="A7" t="s">
        <v>5</v>
      </c>
      <c r="B7" s="6">
        <v>0.04736549848463151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0.027176031399796477</v>
      </c>
    </row>
    <row r="10" spans="1:2" x14ac:dyDescent="0.25">
      <c r="A10" t="s">
        <v>8</v>
      </c>
      <c r="B10" s="6">
        <v>0.03952548026816946</v>
      </c>
    </row>
    <row r="11" spans="1:2" x14ac:dyDescent="0.25">
      <c r="A11" t="s">
        <v>9</v>
      </c>
      <c r="B11" s="6">
        <v>0.17139479905437352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10.50384253254151</v>
      </c>
    </row>
    <row r="14" spans="1:3" x14ac:dyDescent="0.25">
      <c r="A14" t="s">
        <v>12</v>
      </c>
      <c r="B14" s="6">
        <v>0.133795154480257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0.99062</v>
      </c>
      <c r="C19" s="8" t="s">
        <v>19</v>
      </c>
    </row>
    <row r="20" spans="1:2" x14ac:dyDescent="0.25">
      <c r="A20" t="s">
        <v>20</v>
      </c>
      <c r="B20" s="10">
        <f>B17+B19*B18</f>
        <v>0.1044641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71865204736</v>
      </c>
    </row>
    <row r="23" spans="1:2" x14ac:dyDescent="0.25">
      <c r="A23" t="s">
        <v>24</v>
      </c>
      <c r="B23" s="11">
        <v>20290000000</v>
      </c>
    </row>
    <row r="24" spans="1:2" x14ac:dyDescent="0.25">
      <c r="A24" t="s">
        <v>25</v>
      </c>
      <c r="B24" s="10">
        <f>B22/(B22+B23)</f>
        <v>0.7798279537425431</v>
      </c>
    </row>
    <row r="25" spans="1:2" x14ac:dyDescent="0.25">
      <c r="A25" t="s">
        <v>26</v>
      </c>
      <c r="B25" s="10">
        <f>1-B24</f>
        <v>0.2201720462574569</v>
      </c>
    </row>
    <row r="26" spans="1:2" x14ac:dyDescent="0.25">
      <c r="A26" t="s">
        <v>27</v>
      </c>
      <c r="B26" s="12">
        <f>B24*B20+B25*B21*(1-B8)</f>
        <v>0.09015734245139508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104780000000</v>
      </c>
      <c r="C29" s="8" t="s">
        <v>30</v>
      </c>
    </row>
    <row r="30" spans="1:2" x14ac:dyDescent="0.25">
      <c r="A30" t="s">
        <v>31</v>
      </c>
      <c r="B30" s="11">
        <v>14802000000</v>
      </c>
    </row>
    <row r="31" spans="1:2" x14ac:dyDescent="0.25">
      <c r="A31" t="s">
        <v>32</v>
      </c>
      <c r="B31" s="13">
        <v>455600000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-0.013437328806924498</v>
      </c>
      <c r="C5" s="10">
        <f>Assumptions!B6</f>
        <v>-0.013437328806924498</v>
      </c>
      <c r="D5" s="10">
        <f>Assumptions!B6</f>
        <v>-0.013437328806924498</v>
      </c>
      <c r="E5" s="10">
        <f>Assumptions!B6</f>
        <v>-0.013437328806924498</v>
      </c>
      <c r="F5" s="10">
        <f>Assumptions!B6</f>
        <v>-0.013437328806924498</v>
      </c>
    </row>
    <row r="6" spans="1:6" x14ac:dyDescent="0.25">
      <c r="A6" t="s">
        <v>43</v>
      </c>
      <c r="B6" s="18">
        <f>Assumptions!B29*(1+B5)</f>
        <v>103372036687.61046</v>
      </c>
      <c r="C6" s="18">
        <f>B6*(1+C5)</f>
        <v>101982992641.19757</v>
      </c>
      <c r="D6" s="18">
        <f>C6*(1+D5)</f>
        <v>100612613636.36363</v>
      </c>
      <c r="E6" s="18">
        <f>D6*(1+E5)</f>
        <v>99260648864.80775</v>
      </c>
      <c r="F6" s="18">
        <f>E6*(1+F5)</f>
        <v>97926850888.42265</v>
      </c>
    </row>
    <row r="7" spans="1:6" x14ac:dyDescent="0.25">
      <c r="A7" t="s">
        <v>5</v>
      </c>
      <c r="B7" s="10">
        <f>Assumptions!B7</f>
        <v>0.04736549848463151</v>
      </c>
      <c r="C7" s="10">
        <f>Assumptions!B7</f>
        <v>0.04736549848463151</v>
      </c>
      <c r="D7" s="10">
        <f>Assumptions!B7</f>
        <v>0.04736549848463151</v>
      </c>
      <c r="E7" s="10">
        <f>Assumptions!B7</f>
        <v>0.04736549848463151</v>
      </c>
      <c r="F7" s="10">
        <f>Assumptions!B7</f>
        <v>0.04736549848463151</v>
      </c>
    </row>
    <row r="8" spans="1:6" x14ac:dyDescent="0.25">
      <c r="A8" t="s">
        <v>44</v>
      </c>
      <c r="B8" s="18">
        <f>B6*B7</f>
        <v>4896268047.080286</v>
      </c>
      <c r="C8" s="18">
        <f>C6*C7</f>
        <v>4830475283.40483</v>
      </c>
      <c r="D8" s="18">
        <f>D6*D7</f>
        <v>4765566598.727997</v>
      </c>
      <c r="E8" s="18">
        <f>E6*E7</f>
        <v>4701530113.389592</v>
      </c>
      <c r="F8" s="18">
        <f>F6*F7</f>
        <v>4638354107.360319</v>
      </c>
    </row>
    <row r="9" spans="1:6" x14ac:dyDescent="0.25">
      <c r="A9" t="s">
        <v>45</v>
      </c>
      <c r="B9" s="18">
        <f>B8*(1-Assumptions!B8)</f>
        <v>3868051757.193426</v>
      </c>
      <c r="C9" s="18">
        <f>C8*(1-Assumptions!B8)</f>
        <v>3816075473.889816</v>
      </c>
      <c r="D9" s="18">
        <f>D8*(1-Assumptions!B8)</f>
        <v>3764797612.9951177</v>
      </c>
      <c r="E9" s="18">
        <f>E8*(1-Assumptions!B8)</f>
        <v>3714208789.577778</v>
      </c>
      <c r="F9" s="18">
        <f>F8*(1-Assumptions!B8)</f>
        <v>3664299744.8146524</v>
      </c>
    </row>
    <row r="10" spans="1:6" x14ac:dyDescent="0.25">
      <c r="A10" t="s">
        <v>46</v>
      </c>
      <c r="B10" s="18">
        <f>B6*Assumptions!B9</f>
        <v>2809241714.883415</v>
      </c>
      <c r="C10" s="18">
        <f>C6*Assumptions!B9</f>
        <v>2771493010.2623982</v>
      </c>
      <c r="D10" s="18">
        <f>D6*Assumptions!B9</f>
        <v>2734251547.3974094</v>
      </c>
      <c r="E10" s="18">
        <f>E6*Assumptions!B9</f>
        <v>2697510510.314188</v>
      </c>
      <c r="F10" s="18">
        <f>F6*Assumptions!B9</f>
        <v>2661263174.6269617</v>
      </c>
    </row>
    <row r="11" spans="1:6" x14ac:dyDescent="0.25">
      <c r="A11" t="s">
        <v>47</v>
      </c>
      <c r="B11" s="18">
        <f>-B6*Assumptions!B10</f>
        <v>-4085829396.3766365</v>
      </c>
      <c r="C11" s="18">
        <f>-C6*Assumptions!B10</f>
        <v>-4030926763.328526</v>
      </c>
      <c r="D11" s="18">
        <f>-D6*Assumptions!B10</f>
        <v>-3976761875.013048</v>
      </c>
      <c r="E11" s="18">
        <f>-E6*Assumptions!B10</f>
        <v>-3923324818.111656</v>
      </c>
      <c r="F11" s="18">
        <f>-F6*Assumptions!B10</f>
        <v>-3870605812.5143228</v>
      </c>
    </row>
    <row r="12" spans="1:6" x14ac:dyDescent="0.25">
      <c r="A12" t="s">
        <v>48</v>
      </c>
      <c r="B12" s="18">
        <f>-(B6-Assumptions!B29)*Assumptions!B11</f>
        <v>241317589.00293562</v>
      </c>
      <c r="C12" s="18">
        <f>-(C6-B6)*Assumptions!B11</f>
        <v>238074925.21261075</v>
      </c>
      <c r="D12" s="18">
        <f>-(D6-C6)*Assumptions!B11</f>
        <v>234875834.16184527</v>
      </c>
      <c r="E12" s="18">
        <f>-(E6-D6)*Assumptions!B11</f>
        <v>231719730.34941167</v>
      </c>
      <c r="F12" s="18">
        <f>-(F6-E6)*Assumptions!B11</f>
        <v>228606036.1416545</v>
      </c>
    </row>
    <row r="13" spans="1:6" x14ac:dyDescent="0.25">
      <c r="A13" s="19" t="s">
        <v>49</v>
      </c>
      <c r="B13" s="20">
        <f>B9+B10+B11+B12</f>
        <v>2832781664.7031403</v>
      </c>
      <c r="C13" s="20">
        <f>C9+C10+C11+C12</f>
        <v>2794716646.0362988</v>
      </c>
      <c r="D13" s="20">
        <f>D9+D10+D11+D12</f>
        <v>2757163119.5413237</v>
      </c>
      <c r="E13" s="20">
        <f>E9+E10+E11+E12</f>
        <v>2720114212.129721</v>
      </c>
      <c r="F13" s="20">
        <f>F9+F10+F11+F12</f>
        <v>2683563143.068946</v>
      </c>
    </row>
    <row r="14" spans="1:6" x14ac:dyDescent="0.25">
      <c r="A14" t="s">
        <v>50</v>
      </c>
      <c r="B14" s="21">
        <f>1/(1+Assumptions!$B$26)^(1-0.5*Assumptions!$B$32)</f>
        <v>0.9577571611744986</v>
      </c>
      <c r="C14" s="21">
        <f>1/(1+Assumptions!$B$26)^(2-0.5*Assumptions!$B$32)</f>
        <v>0.8785494752719152</v>
      </c>
      <c r="D14" s="21">
        <f>1/(1+Assumptions!$B$26)^(3-0.5*Assumptions!$B$32)</f>
        <v>0.8058923616441958</v>
      </c>
      <c r="E14" s="21">
        <f>1/(1+Assumptions!$B$26)^(4-0.5*Assumptions!$B$32)</f>
        <v>0.7392440799710769</v>
      </c>
      <c r="F14" s="21">
        <f>1/(1+Assumptions!$B$26)^(5-0.5*Assumptions!$B$32)</f>
        <v>0.6781076925178223</v>
      </c>
    </row>
    <row r="15" spans="1:6" x14ac:dyDescent="0.25">
      <c r="A15" s="19" t="s">
        <v>51</v>
      </c>
      <c r="B15" s="20">
        <f>B13*B14</f>
        <v>2713116925.41325</v>
      </c>
      <c r="C15" s="20">
        <f>C13*C14</f>
        <v>2455296842.908877</v>
      </c>
      <c r="D15" s="20">
        <f>D13*D14</f>
        <v>2221976697.845435</v>
      </c>
      <c r="E15" s="20">
        <f>E13*E14</f>
        <v>2010828328.1620865</v>
      </c>
      <c r="F15" s="20">
        <f>F13*F14</f>
        <v>1819744810.6723576</v>
      </c>
    </row>
    <row r="17" spans="1:2" x14ac:dyDescent="0.25">
      <c r="A17" s="22" t="s">
        <v>52</v>
      </c>
      <c r="B17" s="23">
        <f>SUM(B15:F15)</f>
        <v>11220963605.002005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2683563143.068946</v>
      </c>
    </row>
    <row r="5" spans="1:2" x14ac:dyDescent="0.25">
      <c r="A5" t="s">
        <v>56</v>
      </c>
      <c r="B5" s="18">
        <f>IF(Assumptions!$B$33=0,B4,B4-Forecast!F11-Forecast!F10-Forecast!F12)</f>
        <v>3664299744.8146524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0.18685280567233872</v>
      </c>
    </row>
    <row r="7" spans="1:2" x14ac:dyDescent="0.25">
      <c r="A7" t="s">
        <v>58</v>
      </c>
      <c r="B7" s="18">
        <f>-MAX(Forecast!F9,0)*B6</f>
        <v>-684684688.1430526</v>
      </c>
    </row>
    <row r="8" spans="1:2" x14ac:dyDescent="0.25">
      <c r="A8" t="s">
        <v>59</v>
      </c>
      <c r="B8" s="18">
        <f>IF(OR(Assumptions!$B$33=0,Assumptions!B12&lt;=0),B5,MAX(B5+B7,0))</f>
        <v>2979615056.6716</v>
      </c>
    </row>
    <row r="9" spans="1:2" x14ac:dyDescent="0.25">
      <c r="A9" t="s">
        <v>60</v>
      </c>
      <c r="B9" s="18">
        <f>B8*(1+Assumptions!B12)/(Assumptions!B26-Assumptions!B12)</f>
        <v>46872774704.80994</v>
      </c>
    </row>
    <row r="10" spans="1:2" x14ac:dyDescent="0.25">
      <c r="A10" t="s">
        <v>61</v>
      </c>
      <c r="B10" s="18">
        <f>B9/(1+Assumptions!B26)^(5-0.5*Assumptions!B32)</f>
        <v>31784789096.986416</v>
      </c>
    </row>
    <row r="11" spans="1:2" x14ac:dyDescent="0.25">
      <c r="A11" t="s">
        <v>62</v>
      </c>
      <c r="B11" s="18">
        <f>Forecast!B17+B10</f>
        <v>43005752701.98842</v>
      </c>
    </row>
    <row r="12" spans="1:2" x14ac:dyDescent="0.25">
      <c r="A12" t="s">
        <v>63</v>
      </c>
      <c r="B12" s="18">
        <f>-Assumptions!B30</f>
        <v>-14802000000</v>
      </c>
    </row>
    <row r="13" spans="1:2" x14ac:dyDescent="0.25">
      <c r="A13" t="s">
        <v>64</v>
      </c>
      <c r="B13" s="18">
        <f>B11+B12</f>
        <v>28203752701.98842</v>
      </c>
    </row>
    <row r="14" spans="1:2" x14ac:dyDescent="0.25">
      <c r="A14" s="19" t="s">
        <v>65</v>
      </c>
      <c r="B14" s="24">
        <f>B13/Assumptions!B31</f>
        <v>61.90463718610276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7299617281.987281</v>
      </c>
    </row>
    <row r="18" spans="1:2" x14ac:dyDescent="0.25">
      <c r="A18" t="s">
        <v>60</v>
      </c>
      <c r="B18" s="18">
        <f>B17*Assumptions!B13</f>
        <v>76674030477.81305</v>
      </c>
    </row>
    <row r="19" spans="1:2" x14ac:dyDescent="0.25">
      <c r="A19" t="s">
        <v>61</v>
      </c>
      <c r="B19" s="18">
        <f>B18/(1+Assumptions!B26)^(5-0.5*Assumptions!B32)</f>
        <v>51993249883.35099</v>
      </c>
    </row>
    <row r="20" spans="1:2" x14ac:dyDescent="0.25">
      <c r="A20" t="s">
        <v>62</v>
      </c>
      <c r="B20" s="18">
        <f>Forecast!B17+B19</f>
        <v>63214213488.353</v>
      </c>
    </row>
    <row r="21" spans="1:2" x14ac:dyDescent="0.25">
      <c r="A21" t="s">
        <v>63</v>
      </c>
      <c r="B21" s="18">
        <f>-Assumptions!B30</f>
        <v>-14802000000</v>
      </c>
    </row>
    <row r="22" spans="1:2" x14ac:dyDescent="0.25">
      <c r="A22" t="s">
        <v>64</v>
      </c>
      <c r="B22" s="18">
        <f>B20+B21</f>
        <v>48412213488.353</v>
      </c>
    </row>
    <row r="23" spans="1:2" x14ac:dyDescent="0.25">
      <c r="A23" s="19" t="s">
        <v>65</v>
      </c>
      <c r="B23" s="25">
        <f>B22/Assumptions!B31</f>
        <v>106.26034567241659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158.19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61.90463718610276</v>
      </c>
    </row>
    <row r="29" spans="1:2" x14ac:dyDescent="0.25">
      <c r="A29" s="19" t="s">
        <v>73</v>
      </c>
      <c r="B29" s="12">
        <f>B28/B26-1</f>
        <v>-0.6086690866293523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0.070157</v>
      </c>
      <c r="B5" s="31">
        <v>90.0747221658739</v>
      </c>
      <c r="C5" s="31">
        <v>95.74950537761966</v>
      </c>
      <c r="D5" s="31">
        <v>102.63191044190856</v>
      </c>
      <c r="E5" s="31">
        <v>111.17302503431775</v>
      </c>
      <c r="F5" s="31">
        <v>122.08055012255781</v>
      </c>
    </row>
    <row r="6" spans="1:6" x14ac:dyDescent="0.25">
      <c r="A6" s="30">
        <v>0.080157</v>
      </c>
      <c r="B6" s="31">
        <v>71.29837033836144</v>
      </c>
      <c r="C6" s="31">
        <v>74.65102999670601</v>
      </c>
      <c r="D6" s="31">
        <v>78.57301266953753</v>
      </c>
      <c r="E6" s="31">
        <v>83.23458063764055</v>
      </c>
      <c r="F6" s="31">
        <v>88.88140521286195</v>
      </c>
    </row>
    <row r="7" spans="1:6" x14ac:dyDescent="0.25">
      <c r="A7" s="30">
        <v>0.090157</v>
      </c>
      <c r="B7" s="31">
        <v>57.53752764879019</v>
      </c>
      <c r="C7" s="31">
        <v>59.580213218620024</v>
      </c>
      <c r="D7" s="32">
        <v>61.90512027687649</v>
      </c>
      <c r="E7" s="31">
        <v>64.58262005760392</v>
      </c>
      <c r="F7" s="31">
        <v>67.70860049591596</v>
      </c>
    </row>
    <row r="8" spans="1:6" x14ac:dyDescent="0.25">
      <c r="A8" s="30">
        <v>0.100157</v>
      </c>
      <c r="B8" s="31">
        <v>47.02417386085209</v>
      </c>
      <c r="C8" s="31">
        <v>48.2802965946154</v>
      </c>
      <c r="D8" s="31">
        <v>49.67752565300597</v>
      </c>
      <c r="E8" s="31">
        <v>51.24603043992385</v>
      </c>
      <c r="F8" s="31">
        <v>53.025240885045115</v>
      </c>
    </row>
    <row r="9" spans="1:6" x14ac:dyDescent="0.25">
      <c r="A9" s="30">
        <v>0.110157</v>
      </c>
      <c r="B9" s="31">
        <v>38.733558747564516</v>
      </c>
      <c r="C9" s="31">
        <v>39.49583042581056</v>
      </c>
      <c r="D9" s="31">
        <v>40.32556182023861</v>
      </c>
      <c r="E9" s="31">
        <v>41.235376853185265</v>
      </c>
      <c r="F9" s="31">
        <v>42.241258794043624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104780000000</v>
      </c>
      <c r="C5" s="18">
        <v>106566000000</v>
      </c>
      <c r="D5" s="18">
        <v>107412000000</v>
      </c>
      <c r="E5" s="18">
        <v>109120000000</v>
      </c>
      <c r="F5" s="8" t="s">
        <v>84</v>
      </c>
    </row>
    <row r="6" spans="1:6" x14ac:dyDescent="0.25">
      <c r="A6" t="s">
        <v>44</v>
      </c>
      <c r="B6" s="18">
        <v>5117000000</v>
      </c>
      <c r="C6" s="18">
        <v>5566000000</v>
      </c>
      <c r="D6" s="18">
        <v>5707000000</v>
      </c>
      <c r="E6" s="18">
        <v>3848000000</v>
      </c>
      <c r="F6" s="8" t="s">
        <v>85</v>
      </c>
    </row>
    <row r="7" spans="1:6" x14ac:dyDescent="0.25">
      <c r="A7" t="s">
        <v>86</v>
      </c>
      <c r="B7" s="18">
        <v>3134000000</v>
      </c>
      <c r="C7" s="18">
        <v>2981000000</v>
      </c>
      <c r="D7" s="18">
        <v>2801000000</v>
      </c>
      <c r="E7" s="18">
        <v>2700000000</v>
      </c>
      <c r="F7" s="8" t="s">
        <v>87</v>
      </c>
    </row>
    <row r="8" spans="1:6" x14ac:dyDescent="0.25">
      <c r="A8" t="s">
        <v>88</v>
      </c>
      <c r="B8" s="18">
        <v>3727000000</v>
      </c>
      <c r="C8" s="18">
        <v>2891000000</v>
      </c>
      <c r="D8" s="18">
        <v>4806000000</v>
      </c>
      <c r="E8" s="18">
        <v>5528000000</v>
      </c>
      <c r="F8" s="8" t="s">
        <v>89</v>
      </c>
    </row>
    <row r="9" spans="1:6" x14ac:dyDescent="0.25">
      <c r="A9" t="s">
        <v>90</v>
      </c>
      <c r="B9" s="18">
        <v>403000000</v>
      </c>
      <c r="C9" s="18">
        <v>-145000000</v>
      </c>
      <c r="D9" s="18">
        <v>-1039000000</v>
      </c>
      <c r="E9" s="18">
        <v>2436000000</v>
      </c>
      <c r="F9" s="8" t="s">
        <v>91</v>
      </c>
    </row>
    <row r="10" spans="1:6" x14ac:dyDescent="0.25">
      <c r="A10" t="s">
        <v>92</v>
      </c>
      <c r="B10" s="18">
        <v>20290000000</v>
      </c>
      <c r="C10" s="18">
        <v>19875000000</v>
      </c>
      <c r="D10" s="18">
        <v>19646000000</v>
      </c>
      <c r="E10" s="18">
        <v>19073000000</v>
      </c>
      <c r="F10" s="8" t="s">
        <v>93</v>
      </c>
    </row>
    <row r="11" spans="1:6" x14ac:dyDescent="0.25">
      <c r="A11" t="s">
        <v>94</v>
      </c>
      <c r="B11" s="18">
        <v>5488000000</v>
      </c>
      <c r="C11" s="18">
        <v>4762000000</v>
      </c>
      <c r="D11" s="18">
        <v>3805000000</v>
      </c>
      <c r="E11" s="18">
        <v>2229000000</v>
      </c>
      <c r="F11" s="8" t="s">
        <v>95</v>
      </c>
    </row>
    <row r="12" spans="1:6" x14ac:dyDescent="0.25">
      <c r="A12" t="s">
        <v>32</v>
      </c>
      <c r="B12" s="34">
        <v>455600000</v>
      </c>
      <c r="C12" s="34">
        <v>461800000</v>
      </c>
      <c r="D12" s="34">
        <v>462800000</v>
      </c>
      <c r="E12" s="34">
        <v>464700000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2026-09-19T00:07:13Z</dcterms:modified>
</cp:coreProperties>
</file>