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<sst xmlns="http://schemas.openxmlformats.org/spreadsheetml/2006/main" count="113" uniqueCount="101">
  <si>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Titan Company Limited (TITAN.NS)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</si>
  <si>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</si>
  <si>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</si>
  <si>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</si>
  <si>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</si>
  <si>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</si>
  <si>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</si>
  <si>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</si>
  <si>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</si>
  <si>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</si>
  <si>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</si>
  <si>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</si>
  <si>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</si>
  <si>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</si>
  <si>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</si>
  <si>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</si>
  <si>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</si>
  <si>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</si>
  <si>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</si>
  <si>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</si>
  <si>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</si>
  <si>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</si>
  <si>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</si>
  <si>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</si>
  <si>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</si>
  <si>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</si>
  <si>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</si>
  <si>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</si>
  <si>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</si>
  <si>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</si>
  <si>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</si>
  <si>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</si>
  <si>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</si>
  <si>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</si>
  <si>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</si>
  <si>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</si>
  <si>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</si>
  <si>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</si>
  <si>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</si>
  <si>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</si>
  <si>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</si>
  <si>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</si>
  <si>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</si>
  <si>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</si>
  <si>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</si>
  <si>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</si>
  <si>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</si>
  <si>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</si>
  <si>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</si>
  <si>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</si>
  <si>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</si>
  <si>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</si>
  <si>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</si>
  <si>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</si>
  <si>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</si>
  <si>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</si>
  <si>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</si>
  <si>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</si>
  <si>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</si>
  <si>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</si>
  <si>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</si>
  <si>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</si>
  <si>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</si>
  <si>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</si>
  <si>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</si>
  <si>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</si>
  <si>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</si>
  <si>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</si>
  <si>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</si>
  <si>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</si>
  <si>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</si>
  <si>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</si>
  <si>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</si>
  <si>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</si>
  <si>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</si>
  <si>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</si>
  <si>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</si>
  <si>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</si>
  <si>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</si>
  <si>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</si>
  <si>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</si>
  <si>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</si>
  <si>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</si>
  <si>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</si>
  <si>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</si>
  <si>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</si>
  <si>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</si>
  <si>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</si>
  <si>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</si>
  <si>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</si>
  <si>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</si>
  <si>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</si>
  <si>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</si>
  <si>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</si>
  <si>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</si>
  <si>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</si>
  <si>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</si>
  <si>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</si>
  <si>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INR assumption - no free live source available for this market.</t>
  </si>
  <si>
    <t>Current EV/EBITDA of 54.0x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</si>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</sst>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0.2923622602963414</v>
      </c>
    </row>
    <row r="7" spans="1:2" x14ac:dyDescent="0.25">
      <c r="A7" t="s">
        <v>5</v>
      </c>
      <c r="B7" s="6">
        <v>0.09326621333679755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0.0108306321828061</v>
      </c>
    </row>
    <row r="10" spans="1:2" x14ac:dyDescent="0.25">
      <c r="A10" t="s">
        <v>8</v>
      </c>
      <c r="B10" s="6">
        <v>0.010692731700509345</v>
      </c>
    </row>
    <row r="11" spans="1:2" x14ac:dyDescent="0.25">
      <c r="A11" t="s">
        <v>9</v>
      </c>
      <c r="B11" s="6">
        <v>0.24177709981885784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0.14372865342128055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0.45327999999999996</v>
      </c>
      <c r="C19" s="8" t="s">
        <v>19</v>
      </c>
    </row>
    <row r="20" spans="1:2" x14ac:dyDescent="0.25">
      <c r="A20" t="s">
        <v>20</v>
      </c>
      <c r="B20" s="10">
        <f>B17+B19*B18</f>
        <v>0.1042624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4257768275968</v>
      </c>
    </row>
    <row r="23" spans="1:2" x14ac:dyDescent="0.25">
      <c r="A23" t="s">
        <v>24</v>
      </c>
      <c r="B23" s="11">
        <v>306210000000</v>
      </c>
    </row>
    <row r="24" spans="1:2" x14ac:dyDescent="0.25">
      <c r="A24" t="s">
        <v>25</v>
      </c>
      <c r="B24" s="10">
        <f>B22/(B22+B23)</f>
        <v>0.932907217895323</v>
      </c>
    </row>
    <row r="25" spans="1:2" x14ac:dyDescent="0.25">
      <c r="A25" t="s">
        <v>26</v>
      </c>
      <c r="B25" s="10">
        <f>1-B24</f>
        <v>0.06709278210467695</v>
      </c>
    </row>
    <row r="26" spans="1:2" x14ac:dyDescent="0.25">
      <c r="A26" t="s">
        <v>27</v>
      </c>
      <c r="B26" s="12">
        <f>B24*B20+B25*B21*(1-B8)</f>
        <v>0.10067975278406162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873050000000</v>
      </c>
      <c r="C29" s="8" t="s">
        <v>30</v>
      </c>
    </row>
    <row r="30" spans="1:2" x14ac:dyDescent="0.25">
      <c r="A30" t="s">
        <v>31</v>
      </c>
      <c r="B30" s="11">
        <v>267260000000</v>
      </c>
    </row>
    <row r="31" spans="1:2" x14ac:dyDescent="0.25">
      <c r="A31" t="s">
        <v>32</v>
      </c>
      <c r="B31" s="13">
        <v>887570842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0.2923622602963414</v>
      </c>
      <c r="C5" s="10">
        <f>Assumptions!B6</f>
        <v>0.2923622602963414</v>
      </c>
      <c r="D5" s="10">
        <f>Assumptions!B6</f>
        <v>0.2923622602963414</v>
      </c>
      <c r="E5" s="10">
        <f>Assumptions!B6</f>
        <v>0.2923622602963414</v>
      </c>
      <c r="F5" s="10">
        <f>Assumptions!B6</f>
        <v>0.2923622602963414</v>
      </c>
    </row>
    <row r="6" spans="1:6" x14ac:dyDescent="0.25">
      <c r="A6" t="s">
        <v>43</v>
      </c>
      <c r="B6" s="18">
        <f>Assumptions!B29*(1+B5)</f>
        <v>1128296871351.721</v>
      </c>
      <c r="C6" s="18">
        <f>B6*(1+C5)</f>
        <v>1458168294945.4004</v>
      </c>
      <c r="D6" s="18">
        <f>C6*(1+D5)</f>
        <v>1884481673548.0999</v>
      </c>
      <c r="E6" s="18">
        <f>D6*(1+E5)</f>
        <v>2435432995113.6543</v>
      </c>
      <c r="F6" s="18">
        <f>E6*(1+F5)</f>
        <v>3147461690365.3706</v>
      </c>
    </row>
    <row r="7" spans="1:6" x14ac:dyDescent="0.25">
      <c r="A7" t="s">
        <v>5</v>
      </c>
      <c r="B7" s="10">
        <f>Assumptions!B7</f>
        <v>0.09326621333679755</v>
      </c>
      <c r="C7" s="10">
        <f>Assumptions!B7</f>
        <v>0.09326621333679755</v>
      </c>
      <c r="D7" s="10">
        <f>Assumptions!B7</f>
        <v>0.09326621333679755</v>
      </c>
      <c r="E7" s="10">
        <f>Assumptions!B7</f>
        <v>0.09326621333679755</v>
      </c>
      <c r="F7" s="10">
        <f>Assumptions!B7</f>
        <v>0.09326621333679755</v>
      </c>
    </row>
    <row r="8" spans="1:6" x14ac:dyDescent="0.25">
      <c r="A8" t="s">
        <v>44</v>
      </c>
      <c r="B8" s="18">
        <f>B6*B7</f>
        <v>105231976710.73082</v>
      </c>
      <c r="C8" s="18">
        <f>C6*C7</f>
        <v>135997835277.33205</v>
      </c>
      <c r="D8" s="18">
        <f>D6*D7</f>
        <v>175758469794.42236</v>
      </c>
      <c r="E8" s="18">
        <f>E6*E7</f>
        <v>227143613289.7459</v>
      </c>
      <c r="F8" s="18">
        <f>F6*F7</f>
        <v>293551833483.0141</v>
      </c>
    </row>
    <row r="9" spans="1:6" x14ac:dyDescent="0.25">
      <c r="A9" t="s">
        <v>45</v>
      </c>
      <c r="B9" s="18">
        <f>B8*(1-Assumptions!B8)</f>
        <v>78713518579.62665</v>
      </c>
      <c r="C9" s="18">
        <f>C8*(1-Assumptions!B8)</f>
        <v>101726380787.44437</v>
      </c>
      <c r="D9" s="18">
        <f>D8*(1-Assumptions!B8)</f>
        <v>131467335406.22792</v>
      </c>
      <c r="E9" s="18">
        <f>E8*(1-Assumptions!B8)</f>
        <v>169903422740.72995</v>
      </c>
      <c r="F9" s="18">
        <f>F8*(1-Assumptions!B8)</f>
        <v>219576771445.29456</v>
      </c>
    </row>
    <row r="10" spans="1:6" x14ac:dyDescent="0.25">
      <c r="A10" t="s">
        <v>46</v>
      </c>
      <c r="B10" s="18">
        <f>B6*Assumptions!B9</f>
        <v>12220168406.621382</v>
      </c>
      <c r="C10" s="18">
        <f>C6*Assumptions!B9</f>
        <v>15792884463.183151</v>
      </c>
      <c r="D10" s="18">
        <f>D6*Assumptions!B9</f>
        <v>20410127861.43835</v>
      </c>
      <c r="E10" s="18">
        <f>E6*Assumptions!B9</f>
        <v>26377278975.945797</v>
      </c>
      <c r="F10" s="18">
        <f>F6*Assumptions!B9</f>
        <v>34088999877.82047</v>
      </c>
    </row>
    <row r="11" spans="1:6" x14ac:dyDescent="0.25">
      <c r="A11" t="s">
        <v>47</v>
      </c>
      <c r="B11" s="18">
        <f>-B6*Assumptions!B10</f>
        <v>-12064575723.888062</v>
      </c>
      <c r="C11" s="18">
        <f>-C6*Assumptions!B10</f>
        <v>-15591802352.040344</v>
      </c>
      <c r="D11" s="18">
        <f>-D6*Assumptions!B10</f>
        <v>-20150256929.776672</v>
      </c>
      <c r="E11" s="18">
        <f>-E6*Assumptions!B10</f>
        <v>-26041431591.31819</v>
      </c>
      <c r="F11" s="18">
        <f>-F6*Assumptions!B10</f>
        <v>-33654963392.708527</v>
      </c>
    </row>
    <row r="12" spans="1:6" x14ac:dyDescent="0.25">
      <c r="A12" t="s">
        <v>48</v>
      </c>
      <c r="B12" s="18">
        <f>-(B6-Assumptions!B29)*Assumptions!B11</f>
        <v>-61712848293.2562</v>
      </c>
      <c r="C12" s="18">
        <f>-(C6-B6)*Assumptions!B11</f>
        <v>-79755356109.59778</v>
      </c>
      <c r="D12" s="18">
        <f>-(D6-C6)*Assumptions!B11</f>
        <v>-103072812292.5394</v>
      </c>
      <c r="E12" s="18">
        <f>-(E6-D6)*Assumptions!B11</f>
        <v>-133207412669.4867</v>
      </c>
      <c r="F12" s="18">
        <f>-(F6-E6)*Assumptions!B11</f>
        <v>-172152232925.76532</v>
      </c>
    </row>
    <row r="13" spans="1:6" x14ac:dyDescent="0.25">
      <c r="A13" s="19" t="s">
        <v>49</v>
      </c>
      <c r="B13" s="20">
        <f>B9+B10+B11+B12</f>
        <v>17156262969.103767</v>
      </c>
      <c r="C13" s="20">
        <f>C9+C10+C11+C12</f>
        <v>22172106788.989395</v>
      </c>
      <c r="D13" s="20">
        <f>D9+D10+D11+D12</f>
        <v>28654394045.35019</v>
      </c>
      <c r="E13" s="20">
        <f>E9+E10+E11+E12</f>
        <v>37031857455.87085</v>
      </c>
      <c r="F13" s="20">
        <f>F9+F10+F11+F12</f>
        <v>47858575004.641174</v>
      </c>
    </row>
    <row r="14" spans="1:6" x14ac:dyDescent="0.25">
      <c r="A14" t="s">
        <v>50</v>
      </c>
      <c r="B14" s="21">
        <f>1/(1+Assumptions!$B$26)^(1-0.5*Assumptions!$B$32)</f>
        <v>0.9531681262356293</v>
      </c>
      <c r="C14" s="21">
        <f>1/(1+Assumptions!$B$26)^(2-0.5*Assumptions!$B$32)</f>
        <v>0.8659813390994826</v>
      </c>
      <c r="D14" s="21">
        <f>1/(1+Assumptions!$B$26)^(3-0.5*Assumptions!$B$32)</f>
        <v>0.7867695729925689</v>
      </c>
      <c r="E14" s="21">
        <f>1/(1+Assumptions!$B$26)^(4-0.5*Assumptions!$B$32)</f>
        <v>0.714803348569384</v>
      </c>
      <c r="F14" s="21">
        <f>1/(1+Assumptions!$B$26)^(5-0.5*Assumptions!$B$32)</f>
        <v>0.6494199123417677</v>
      </c>
    </row>
    <row r="15" spans="1:6" x14ac:dyDescent="0.25">
      <c r="A15" s="19" t="s">
        <v>51</v>
      </c>
      <c r="B15" s="20">
        <f>B13*B14</f>
        <v>16352803027.466352</v>
      </c>
      <c r="C15" s="20">
        <f>C13*C14</f>
        <v>19200630727.785767</v>
      </c>
      <c r="D15" s="20">
        <f>D13*D14</f>
        <v>22544405367.42098</v>
      </c>
      <c r="E15" s="20">
        <f>E13*E14</f>
        <v>26470495713.200592</v>
      </c>
      <c r="F15" s="20">
        <f>F13*F14</f>
        <v>31080311584.315983</v>
      </c>
    </row>
    <row r="17" spans="1:2" x14ac:dyDescent="0.25">
      <c r="A17" s="22" t="s">
        <v>52</v>
      </c>
      <c r="B17" s="23">
        <f>SUM(B15:F15)</f>
        <v>115648646420.18967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47858575004.641174</v>
      </c>
    </row>
    <row r="5" spans="1:2" x14ac:dyDescent="0.25">
      <c r="A5" t="s">
        <v>56</v>
      </c>
      <c r="B5" s="18">
        <f>IF(Assumptions!$B$33=0,B4,B4-Forecast!F11-Forecast!F10-Forecast!F12)</f>
        <v>220527746129.13574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0.17393887304240538</v>
      </c>
    </row>
    <row r="7" spans="1:2" x14ac:dyDescent="0.25">
      <c r="A7" t="s">
        <v>58</v>
      </c>
      <c r="B7" s="18">
        <f>-MAX(Forecast!F9,0)*B6</f>
        <v>-38358347636.28355</v>
      </c>
    </row>
    <row r="8" spans="1:2" x14ac:dyDescent="0.25">
      <c r="A8" t="s">
        <v>59</v>
      </c>
      <c r="B8" s="18">
        <f>IF(OR(Assumptions!$B$33=0,Assumptions!B12&lt;=0),B5,MAX(B5+B7,0))</f>
        <v>182169398492.8522</v>
      </c>
    </row>
    <row r="9" spans="1:2" x14ac:dyDescent="0.25">
      <c r="A9" t="s">
        <v>60</v>
      </c>
      <c r="B9" s="18">
        <f>B8*(1+Assumptions!B12)/(Assumptions!B26-Assumptions!B12)</f>
        <v>2467286514372.68</v>
      </c>
    </row>
    <row r="10" spans="1:2" x14ac:dyDescent="0.25">
      <c r="A10" t="s">
        <v>61</v>
      </c>
      <c r="B10" s="18">
        <f>B9/(1+Assumptions!B26)^(5-0.5*Assumptions!B32)</f>
        <v>1602304991885.9314</v>
      </c>
    </row>
    <row r="11" spans="1:2" x14ac:dyDescent="0.25">
      <c r="A11" t="s">
        <v>62</v>
      </c>
      <c r="B11" s="18">
        <f>Forecast!B17+B10</f>
        <v>1717953638306.121</v>
      </c>
    </row>
    <row r="12" spans="1:2" x14ac:dyDescent="0.25">
      <c r="A12" t="s">
        <v>63</v>
      </c>
      <c r="B12" s="18">
        <f>-Assumptions!B30</f>
        <v>-267260000000</v>
      </c>
    </row>
    <row r="13" spans="1:2" x14ac:dyDescent="0.25">
      <c r="A13" t="s">
        <v>64</v>
      </c>
      <c r="B13" s="18">
        <f>B11+B12</f>
        <v>1450693638306.121</v>
      </c>
    </row>
    <row r="14" spans="1:2" x14ac:dyDescent="0.25">
      <c r="A14" s="19" t="s">
        <v>65</v>
      </c>
      <c r="B14" s="24">
        <f>B13/Assumptions!B31</f>
        <v>1634.4539158555651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327640833360.8346</v>
      </c>
    </row>
    <row r="18" spans="1:2" x14ac:dyDescent="0.25">
      <c r="A18" t="s">
        <v>60</v>
      </c>
      <c r="B18" s="18">
        <f>B17*Assumptions!B13</f>
        <v>6552816667216.691</v>
      </c>
    </row>
    <row r="19" spans="1:2" x14ac:dyDescent="0.25">
      <c r="A19" t="s">
        <v>61</v>
      </c>
      <c r="B19" s="18">
        <f>B18/(1+Assumptions!B26)^(5-0.5*Assumptions!B32)</f>
        <v>4255529625615.5376</v>
      </c>
    </row>
    <row r="20" spans="1:2" x14ac:dyDescent="0.25">
      <c r="A20" t="s">
        <v>62</v>
      </c>
      <c r="B20" s="18">
        <f>Forecast!B17+B19</f>
        <v>4371178272035.727</v>
      </c>
    </row>
    <row r="21" spans="1:2" x14ac:dyDescent="0.25">
      <c r="A21" t="s">
        <v>63</v>
      </c>
      <c r="B21" s="18">
        <f>-Assumptions!B30</f>
        <v>-267260000000</v>
      </c>
    </row>
    <row r="22" spans="1:2" x14ac:dyDescent="0.25">
      <c r="A22" t="s">
        <v>64</v>
      </c>
      <c r="B22" s="18">
        <f>B20+B21</f>
        <v>4103918272035.727</v>
      </c>
    </row>
    <row r="23" spans="1:2" x14ac:dyDescent="0.25">
      <c r="A23" s="19" t="s">
        <v>65</v>
      </c>
      <c r="B23" s="25">
        <f>B22/Assumptions!B31</f>
        <v>4623.764186290977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4798.5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1634.4539158555651</v>
      </c>
    </row>
    <row r="29" spans="1:2" x14ac:dyDescent="0.25">
      <c r="A29" s="19" t="s">
        <v>73</v>
      </c>
      <c r="B29" s="12">
        <f>B28/B26-1</f>
        <v>-0.6593823245064989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0.08068</v>
      </c>
      <c r="B5" s="31">
        <v>2261.563146541485</v>
      </c>
      <c r="C5" s="31">
        <v>2371.8775331449456</v>
      </c>
      <c r="D5" s="31">
        <v>2500.909290077431</v>
      </c>
      <c r="E5" s="31">
        <v>2654.1982862208547</v>
      </c>
      <c r="F5" s="31">
        <v>2839.709902226796</v>
      </c>
    </row>
    <row r="6" spans="1:6" x14ac:dyDescent="0.25">
      <c r="A6" s="30">
        <v>0.09068</v>
      </c>
      <c r="B6" s="31">
        <v>1852.0657979297152</v>
      </c>
      <c r="C6" s="31">
        <v>1921.1763439402594</v>
      </c>
      <c r="D6" s="31">
        <v>1999.9187395546135</v>
      </c>
      <c r="E6" s="31">
        <v>2090.6739627565803</v>
      </c>
      <c r="F6" s="31">
        <v>2196.6782278747205</v>
      </c>
    </row>
    <row r="7" spans="1:6" x14ac:dyDescent="0.25">
      <c r="A7" s="30">
        <v>0.10068</v>
      </c>
      <c r="B7" s="31">
        <v>1541.184125028975</v>
      </c>
      <c r="C7" s="31">
        <v>1585.2731145336832</v>
      </c>
      <c r="D7" s="32">
        <v>1634.4461117090461</v>
      </c>
      <c r="E7" s="31">
        <v>1689.7820655513826</v>
      </c>
      <c r="F7" s="31">
        <v>1752.68847225443</v>
      </c>
    </row>
    <row r="8" spans="1:6" x14ac:dyDescent="0.25">
      <c r="A8" s="30">
        <v>0.11068</v>
      </c>
      <c r="B8" s="31">
        <v>1297.8438926868398</v>
      </c>
      <c r="C8" s="31">
        <v>1326.033863100637</v>
      </c>
      <c r="D8" s="31">
        <v>1356.8849700773353</v>
      </c>
      <c r="E8" s="31">
        <v>1390.8919712823242</v>
      </c>
      <c r="F8" s="31">
        <v>1428.6803742925633</v>
      </c>
    </row>
    <row r="9" spans="1:6" x14ac:dyDescent="0.25">
      <c r="A9" s="30">
        <v>0.12068</v>
      </c>
      <c r="B9" s="31">
        <v>1102.7415769106383</v>
      </c>
      <c r="C9" s="31">
        <v>1120.4842740940505</v>
      </c>
      <c r="D9" s="31">
        <v>1139.540348754069</v>
      </c>
      <c r="E9" s="31">
        <v>1160.1270556563434</v>
      </c>
      <c r="F9" s="31">
        <v>1182.5123626304007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873050000000</v>
      </c>
      <c r="C5" s="18">
        <v>602980000000</v>
      </c>
      <c r="D5" s="18">
        <v>509360000000</v>
      </c>
      <c r="E5" s="18">
        <v>404470000000</v>
      </c>
      <c r="F5" s="8" t="s">
        <v>84</v>
      </c>
    </row>
    <row r="6" spans="1:6" x14ac:dyDescent="0.25">
      <c r="A6" t="s">
        <v>44</v>
      </c>
      <c r="B6" s="18">
        <v>75540000000</v>
      </c>
      <c r="C6" s="18">
        <v>50080000000</v>
      </c>
      <c r="D6" s="18">
        <v>47230000000</v>
      </c>
      <c r="E6" s="18">
        <v>44800000000</v>
      </c>
      <c r="F6" s="8" t="s">
        <v>85</v>
      </c>
    </row>
    <row r="7" spans="1:6" x14ac:dyDescent="0.25">
      <c r="A7" t="s">
        <v>86</v>
      </c>
      <c r="B7" s="18">
        <v>8260000000</v>
      </c>
      <c r="C7" s="18">
        <v>6930000000</v>
      </c>
      <c r="D7" s="18">
        <v>5840000000</v>
      </c>
      <c r="E7" s="18">
        <v>4410000000</v>
      </c>
      <c r="F7" s="8" t="s">
        <v>87</v>
      </c>
    </row>
    <row r="8" spans="1:6" x14ac:dyDescent="0.25">
      <c r="A8" t="s">
        <v>88</v>
      </c>
      <c r="B8" s="18">
        <v>9020000000</v>
      </c>
      <c r="C8" s="18">
        <v>4940000000</v>
      </c>
      <c r="D8" s="18">
        <v>6910000000</v>
      </c>
      <c r="E8" s="18">
        <v>4320000000</v>
      </c>
      <c r="F8" s="8" t="s">
        <v>89</v>
      </c>
    </row>
    <row r="9" spans="1:6" x14ac:dyDescent="0.25">
      <c r="A9" t="s">
        <v>90</v>
      </c>
      <c r="B9" s="18">
        <v>11200000000</v>
      </c>
      <c r="C9" s="18">
        <v>52260000000</v>
      </c>
      <c r="D9" s="18">
        <v>25360000000</v>
      </c>
      <c r="E9" s="18">
        <v>24130000000</v>
      </c>
      <c r="F9" s="8" t="s">
        <v>91</v>
      </c>
    </row>
    <row r="10" spans="1:6" x14ac:dyDescent="0.25">
      <c r="A10" t="s">
        <v>92</v>
      </c>
      <c r="B10" s="18">
        <v>306210000000</v>
      </c>
      <c r="C10" s="18">
        <v>207770000000</v>
      </c>
      <c r="D10" s="18">
        <v>155280000000</v>
      </c>
      <c r="E10" s="18">
        <v>93670000000</v>
      </c>
      <c r="F10" s="8" t="s">
        <v>93</v>
      </c>
    </row>
    <row r="11" spans="1:6" x14ac:dyDescent="0.25">
      <c r="A11" t="s">
        <v>94</v>
      </c>
      <c r="B11" s="18">
        <v>38950000000</v>
      </c>
      <c r="C11" s="18">
        <v>24130000000</v>
      </c>
      <c r="D11" s="18">
        <v>27340000000</v>
      </c>
      <c r="E11" s="18">
        <v>28990000000</v>
      </c>
      <c r="F11" s="8" t="s">
        <v>95</v>
      </c>
    </row>
    <row r="12" spans="1:6" x14ac:dyDescent="0.25">
      <c r="A12" t="s">
        <v>32</v>
      </c>
      <c r="B12" s="34">
        <v>887570842</v>
      </c>
      <c r="C12" s="34">
        <v>887342510</v>
      </c>
      <c r="D12" s="34">
        <v>887653172</v>
      </c>
      <c r="E12" s="34">
        <v>887786160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2026-09-19T00:08:42Z</dcterms:modified>
</cp:coreProperties>
</file>