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<sst xmlns="http://schemas.openxmlformats.org/spreadsheetml/2006/main" count="112" uniqueCount="100">
  <si>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TJX Companies, Inc. (TJX)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</si>
  <si>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</si>
  <si>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</si>
  <si>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</si>
  <si>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</si>
  <si>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</si>
  <si>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</si>
  <si>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</si>
  <si>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</si>
  <si>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</si>
  <si>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</si>
  <si>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</si>
  <si>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</si>
  <si>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</si>
  <si>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</si>
  <si>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</si>
  <si>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</si>
  <si>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</si>
  <si>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</si>
  <si>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</si>
  <si>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</si>
  <si>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</si>
  <si>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</si>
  <si>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</si>
  <si>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</si>
  <si>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</si>
  <si>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</si>
  <si>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</si>
  <si>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</si>
  <si>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</si>
  <si>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</si>
  <si>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</si>
  <si>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</si>
  <si>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</si>
  <si>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</si>
  <si>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</si>
  <si>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</si>
  <si>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</si>
  <si>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</si>
  <si>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</si>
  <si>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</si>
  <si>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</si>
  <si>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</si>
  <si>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</si>
  <si>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</si>
  <si>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</si>
  <si>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</si>
  <si>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</si>
  <si>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</si>
  <si>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</si>
  <si>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</si>
  <si>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</si>
  <si>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</si>
  <si>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</si>
  <si>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</si>
  <si>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</si>
  <si>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</si>
  <si>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</si>
  <si>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</si>
  <si>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</si>
  <si>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</si>
  <si>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</si>
  <si>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</si>
  <si>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</si>
  <si>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</si>
  <si>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</si>
  <si>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</si>
  <si>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</si>
  <si>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</si>
  <si>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</si>
  <si>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</si>
  <si>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</si>
  <si>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</si>
  <si>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</si>
  <si>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</si>
  <si>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</si>
  <si>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</si>
  <si>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</si>
  <si>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</si>
  <si>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</si>
  <si>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</si>
  <si>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</si>
  <si>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</si>
  <si>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</si>
  <si>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</si>
  <si>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</si>
  <si>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</si>
  <si>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</si>
  <si>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</si>
  <si>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</si>
  <si>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</si>
  <si>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</si>
  <si>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</si>
  <si>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</si>
  <si>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</si>
  <si>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</si>
  <si>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</si>
  <si>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</si>
  <si>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3.2% of revenue against depreciation of 1.9%.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</si>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</sst>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0.06530493123671799</v>
      </c>
    </row>
    <row r="7" spans="1:2" x14ac:dyDescent="0.25">
      <c r="A7" t="s">
        <v>5</v>
      </c>
      <c r="B7" s="6">
        <v>0.1087399567459384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0.018946692119592372</v>
      </c>
    </row>
    <row r="10" spans="1:2" x14ac:dyDescent="0.25">
      <c r="A10" t="s">
        <v>8</v>
      </c>
      <c r="B10" s="6">
        <v>0.031846379978114236</v>
      </c>
    </row>
    <row r="11" spans="1:2" x14ac:dyDescent="0.25">
      <c r="A11" t="s">
        <v>9</v>
      </c>
      <c r="B11" s="6">
        <v>-0.012599160055996267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17.474147991928785</v>
      </c>
    </row>
    <row r="14" spans="1:3" x14ac:dyDescent="0.25">
      <c r="A14" t="s">
        <v>12</v>
      </c>
      <c r="B14" s="6">
        <v>0.4382087468856372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0.7273099999999999</v>
      </c>
      <c r="C19" s="8" t="s">
        <v>19</v>
      </c>
    </row>
    <row r="20" spans="1:2" x14ac:dyDescent="0.25">
      <c r="A20" t="s">
        <v>20</v>
      </c>
      <c r="B20" s="10">
        <f>B17+B19*B18</f>
        <v>0.08998205000000001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139960696832</v>
      </c>
    </row>
    <row r="23" spans="1:2" x14ac:dyDescent="0.25">
      <c r="A23" t="s">
        <v>24</v>
      </c>
      <c r="B23" s="11">
        <v>13489000000</v>
      </c>
    </row>
    <row r="24" spans="1:2" x14ac:dyDescent="0.25">
      <c r="A24" t="s">
        <v>25</v>
      </c>
      <c r="B24" s="10">
        <f>B22/(B22+B23)</f>
        <v>0.9120949713262188</v>
      </c>
    </row>
    <row r="25" spans="1:2" x14ac:dyDescent="0.25">
      <c r="A25" t="s">
        <v>26</v>
      </c>
      <c r="B25" s="10">
        <f>1-B24</f>
        <v>0.08790502867378125</v>
      </c>
    </row>
    <row r="26" spans="1:2" x14ac:dyDescent="0.25">
      <c r="A26" t="s">
        <v>27</v>
      </c>
      <c r="B26" s="12">
        <f>B24*B20+B25*B21*(1-B8)</f>
        <v>0.08554303504778571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60372000000</v>
      </c>
      <c r="C29" s="8" t="s">
        <v>30</v>
      </c>
    </row>
    <row r="30" spans="1:2" x14ac:dyDescent="0.25">
      <c r="A30" t="s">
        <v>31</v>
      </c>
      <c r="B30" s="11">
        <v>7259000000</v>
      </c>
    </row>
    <row r="31" spans="1:2" x14ac:dyDescent="0.25">
      <c r="A31" t="s">
        <v>32</v>
      </c>
      <c r="B31" s="13">
        <v>1128000000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0.06530493123671799</v>
      </c>
      <c r="C5" s="10">
        <f>Assumptions!B6</f>
        <v>0.06530493123671799</v>
      </c>
      <c r="D5" s="10">
        <f>Assumptions!B6</f>
        <v>0.06530493123671799</v>
      </c>
      <c r="E5" s="10">
        <f>Assumptions!B6</f>
        <v>0.06530493123671799</v>
      </c>
      <c r="F5" s="10">
        <f>Assumptions!B6</f>
        <v>0.06530493123671799</v>
      </c>
    </row>
    <row r="6" spans="1:6" x14ac:dyDescent="0.25">
      <c r="A6" t="s">
        <v>43</v>
      </c>
      <c r="B6" s="18">
        <f>Assumptions!B29*(1+B5)</f>
        <v>64314589308.62314</v>
      </c>
      <c r="C6" s="18">
        <f>B6*(1+C5)</f>
        <v>68514649140.94053</v>
      </c>
      <c r="D6" s="18">
        <f>C6*(1+D5)</f>
        <v>72988993591.79752</v>
      </c>
      <c r="E6" s="18">
        <f>D6*(1+E5)</f>
        <v>77755534799.3471</v>
      </c>
      <c r="F6" s="18">
        <f>E6*(1+F5)</f>
        <v>82833354652.6927</v>
      </c>
    </row>
    <row r="7" spans="1:6" x14ac:dyDescent="0.25">
      <c r="A7" t="s">
        <v>5</v>
      </c>
      <c r="B7" s="10">
        <f>Assumptions!B7</f>
        <v>0.1087399567459384</v>
      </c>
      <c r="C7" s="10">
        <f>Assumptions!B7</f>
        <v>0.1087399567459384</v>
      </c>
      <c r="D7" s="10">
        <f>Assumptions!B7</f>
        <v>0.1087399567459384</v>
      </c>
      <c r="E7" s="10">
        <f>Assumptions!B7</f>
        <v>0.1087399567459384</v>
      </c>
      <c r="F7" s="10">
        <f>Assumptions!B7</f>
        <v>0.1087399567459384</v>
      </c>
    </row>
    <row r="8" spans="1:6" x14ac:dyDescent="0.25">
      <c r="A8" t="s">
        <v>44</v>
      </c>
      <c r="B8" s="18">
        <f>B6*B7</f>
        <v>6993565659.552472</v>
      </c>
      <c r="C8" s="18">
        <f>C6*C7</f>
        <v>7450279984.049018</v>
      </c>
      <c r="D8" s="18">
        <f>D6*D7</f>
        <v>7936820006.101637</v>
      </c>
      <c r="E8" s="18">
        <f>E6*E7</f>
        <v>8455133490.838312</v>
      </c>
      <c r="F8" s="18">
        <f>F6*F7</f>
        <v>9007295402.05478</v>
      </c>
    </row>
    <row r="9" spans="1:6" x14ac:dyDescent="0.25">
      <c r="A9" t="s">
        <v>45</v>
      </c>
      <c r="B9" s="18">
        <f>B8*(1-Assumptions!B8)</f>
        <v>5524916871.046453</v>
      </c>
      <c r="C9" s="18">
        <f>C8*(1-Assumptions!B8)</f>
        <v>5885721187.398725</v>
      </c>
      <c r="D9" s="18">
        <f>D8*(1-Assumptions!B8)</f>
        <v>6270087804.820293</v>
      </c>
      <c r="E9" s="18">
        <f>E8*(1-Assumptions!B8)</f>
        <v>6679555457.762267</v>
      </c>
      <c r="F9" s="18">
        <f>F8*(1-Assumptions!B8)</f>
        <v>7115763367.623276</v>
      </c>
    </row>
    <row r="10" spans="1:6" x14ac:dyDescent="0.25">
      <c r="A10" t="s">
        <v>46</v>
      </c>
      <c r="B10" s="18">
        <f>B6*Assumptions!B9</f>
        <v>1218548722.4285097</v>
      </c>
      <c r="C10" s="18">
        <f>C6*Assumptions!B9</f>
        <v>1298125962.9552941</v>
      </c>
      <c r="D10" s="18">
        <f>D6*Assumptions!B9</f>
        <v>1382899989.7026882</v>
      </c>
      <c r="E10" s="18">
        <f>E6*Assumptions!B9</f>
        <v>1473210178.4374802</v>
      </c>
      <c r="F10" s="18">
        <f>F6*Assumptions!B9</f>
        <v>1569418067.837573</v>
      </c>
    </row>
    <row r="11" spans="1:6" x14ac:dyDescent="0.25">
      <c r="A11" t="s">
        <v>47</v>
      </c>
      <c r="B11" s="18">
        <f>-B6*Assumptions!B10</f>
        <v>-2048186849.258776</v>
      </c>
      <c r="C11" s="18">
        <f>-C6*Assumptions!B10</f>
        <v>-2181943550.60957</v>
      </c>
      <c r="D11" s="18">
        <f>-D6*Assumptions!B10</f>
        <v>-2324435224.144529</v>
      </c>
      <c r="E11" s="18">
        <f>-E6*Assumptions!B10</f>
        <v>-2476232306.6214924</v>
      </c>
      <c r="F11" s="18">
        <f>-F6*Assumptions!B10</f>
        <v>-2637942487.1315484</v>
      </c>
    </row>
    <row r="12" spans="1:6" x14ac:dyDescent="0.25">
      <c r="A12" t="s">
        <v>48</v>
      </c>
      <c r="B12" s="18">
        <f>-(B6-Assumptions!B29)*Assumptions!B11</f>
        <v>49673313.73440258</v>
      </c>
      <c r="C12" s="18">
        <f>-(C6-B6)*Assumptions!B11</f>
        <v>52917226.07212764</v>
      </c>
      <c r="D12" s="18">
        <f>-(D6-C6)*Assumptions!B11</f>
        <v>56372981.8820059</v>
      </c>
      <c r="E12" s="18">
        <f>-(E6-D6)*Assumptions!B11</f>
        <v>60054415.58741902</v>
      </c>
      <c r="F12" s="18">
        <f>-(F6-E6)*Assumptions!B11</f>
        <v>63976265.06781666</v>
      </c>
    </row>
    <row r="13" spans="1:6" x14ac:dyDescent="0.25">
      <c r="A13" s="19" t="s">
        <v>49</v>
      </c>
      <c r="B13" s="20">
        <f>B9+B10+B11+B12</f>
        <v>4744952057.95059</v>
      </c>
      <c r="C13" s="20">
        <f>C9+C10+C11+C12</f>
        <v>5054820825.816577</v>
      </c>
      <c r="D13" s="20">
        <f>D9+D10+D11+D12</f>
        <v>5384925552.260458</v>
      </c>
      <c r="E13" s="20">
        <f>E9+E10+E11+E12</f>
        <v>5736587745.165673</v>
      </c>
      <c r="F13" s="20">
        <f>F9+F10+F11+F12</f>
        <v>6111215213.397119</v>
      </c>
    </row>
    <row r="14" spans="1:6" x14ac:dyDescent="0.25">
      <c r="A14" t="s">
        <v>50</v>
      </c>
      <c r="B14" s="21">
        <f>1/(1+Assumptions!$B$26)^(1-0.5*Assumptions!$B$32)</f>
        <v>0.9597905672264322</v>
      </c>
      <c r="C14" s="21">
        <f>1/(1+Assumptions!$B$26)^(2-0.5*Assumptions!$B$32)</f>
        <v>0.884157086581263</v>
      </c>
      <c r="D14" s="21">
        <f>1/(1+Assumptions!$B$26)^(3-0.5*Assumptions!$B$32)</f>
        <v>0.8144836805501151</v>
      </c>
      <c r="E14" s="21">
        <f>1/(1+Assumptions!$B$26)^(4-0.5*Assumptions!$B$32)</f>
        <v>0.7503006829335527</v>
      </c>
      <c r="F14" s="21">
        <f>1/(1+Assumptions!$B$26)^(5-0.5*Assumptions!$B$32)</f>
        <v>0.6911754381994855</v>
      </c>
    </row>
    <row r="15" spans="1:6" x14ac:dyDescent="0.25">
      <c r="A15" s="19" t="s">
        <v>51</v>
      </c>
      <c r="B15" s="20">
        <f>B13*B14</f>
        <v>4554160227.162623</v>
      </c>
      <c r="C15" s="20">
        <f>C13*C14</f>
        <v>4469255654.544279</v>
      </c>
      <c r="D15" s="20">
        <f>D13*D14</f>
        <v>4385933983.293459</v>
      </c>
      <c r="E15" s="20">
        <f>E13*E14</f>
        <v>4304165702.906054</v>
      </c>
      <c r="F15" s="20">
        <f>F13*F14</f>
        <v>4223921853.0511155</v>
      </c>
    </row>
    <row r="17" spans="1:2" x14ac:dyDescent="0.25">
      <c r="A17" s="22" t="s">
        <v>52</v>
      </c>
      <c r="B17" s="23">
        <f>SUM(B15:F15)</f>
        <v>21937437420.95753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6111215213.397119</v>
      </c>
    </row>
    <row r="5" spans="1:2" x14ac:dyDescent="0.25">
      <c r="A5" t="s">
        <v>56</v>
      </c>
      <c r="B5" s="18">
        <f>IF(Assumptions!$B$33=0,B4,B4-Forecast!F11-Forecast!F10-Forecast!F12)</f>
        <v>7115763367.623276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0.05705043584290764</v>
      </c>
    </row>
    <row r="7" spans="1:2" x14ac:dyDescent="0.25">
      <c r="A7" t="s">
        <v>58</v>
      </c>
      <c r="B7" s="18">
        <f>-MAX(Forecast!F9,0)*B6</f>
        <v>-405957401.47790414</v>
      </c>
    </row>
    <row r="8" spans="1:2" x14ac:dyDescent="0.25">
      <c r="A8" t="s">
        <v>59</v>
      </c>
      <c r="B8" s="18">
        <f>IF(OR(Assumptions!$B$33=0,Assumptions!B12&lt;=0),B5,MAX(B5+B7,0))</f>
        <v>6709805966.145371</v>
      </c>
    </row>
    <row r="9" spans="1:2" x14ac:dyDescent="0.25">
      <c r="A9" t="s">
        <v>60</v>
      </c>
      <c r="B9" s="18">
        <f>B8*(1+Assumptions!B12)/(Assumptions!B26-Assumptions!B12)</f>
        <v>113597726144.23207</v>
      </c>
    </row>
    <row r="10" spans="1:2" x14ac:dyDescent="0.25">
      <c r="A10" t="s">
        <v>61</v>
      </c>
      <c r="B10" s="18">
        <f>B9/(1+Assumptions!B26)^(5-0.5*Assumptions!B32)</f>
        <v>78515958146.20474</v>
      </c>
    </row>
    <row r="11" spans="1:2" x14ac:dyDescent="0.25">
      <c r="A11" t="s">
        <v>62</v>
      </c>
      <c r="B11" s="18">
        <f>Forecast!B17+B10</f>
        <v>100453395567.16228</v>
      </c>
    </row>
    <row r="12" spans="1:2" x14ac:dyDescent="0.25">
      <c r="A12" t="s">
        <v>63</v>
      </c>
      <c r="B12" s="18">
        <f>-Assumptions!B30</f>
        <v>-7259000000</v>
      </c>
    </row>
    <row r="13" spans="1:2" x14ac:dyDescent="0.25">
      <c r="A13" t="s">
        <v>64</v>
      </c>
      <c r="B13" s="18">
        <f>B11+B12</f>
        <v>93194395567.16228</v>
      </c>
    </row>
    <row r="14" spans="1:2" x14ac:dyDescent="0.25">
      <c r="A14" s="19" t="s">
        <v>65</v>
      </c>
      <c r="B14" s="24">
        <f>B13/Assumptions!B31</f>
        <v>82.61914500634954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10576713469.892353</v>
      </c>
    </row>
    <row r="18" spans="1:2" x14ac:dyDescent="0.25">
      <c r="A18" t="s">
        <v>60</v>
      </c>
      <c r="B18" s="18">
        <f>B17*Assumptions!B13</f>
        <v>184819056441.12558</v>
      </c>
    </row>
    <row r="19" spans="1:2" x14ac:dyDescent="0.25">
      <c r="A19" t="s">
        <v>61</v>
      </c>
      <c r="B19" s="18">
        <f>B18/(1+Assumptions!B26)^(5-0.5*Assumptions!B32)</f>
        <v>127742392323.31041</v>
      </c>
    </row>
    <row r="20" spans="1:2" x14ac:dyDescent="0.25">
      <c r="A20" t="s">
        <v>62</v>
      </c>
      <c r="B20" s="18">
        <f>Forecast!B17+B19</f>
        <v>149679829744.26794</v>
      </c>
    </row>
    <row r="21" spans="1:2" x14ac:dyDescent="0.25">
      <c r="A21" t="s">
        <v>63</v>
      </c>
      <c r="B21" s="18">
        <f>-Assumptions!B30</f>
        <v>-7259000000</v>
      </c>
    </row>
    <row r="22" spans="1:2" x14ac:dyDescent="0.25">
      <c r="A22" t="s">
        <v>64</v>
      </c>
      <c r="B22" s="18">
        <f>B20+B21</f>
        <v>142420829744.26794</v>
      </c>
    </row>
    <row r="23" spans="1:2" x14ac:dyDescent="0.25">
      <c r="A23" s="19" t="s">
        <v>65</v>
      </c>
      <c r="B23" s="25">
        <f>B22/Assumptions!B31</f>
        <v>126.25960083711698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127.24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82.61914500634954</v>
      </c>
    </row>
    <row r="29" spans="1:2" x14ac:dyDescent="0.25">
      <c r="A29" s="19" t="s">
        <v>73</v>
      </c>
      <c r="B29" s="12">
        <f>B28/B26-1</f>
        <v>-0.35068260762064174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0.065543</v>
      </c>
      <c r="B5" s="31">
        <v>105.87468656561342</v>
      </c>
      <c r="C5" s="31">
        <v>115.26002691500052</v>
      </c>
      <c r="D5" s="31">
        <v>126.9469355956106</v>
      </c>
      <c r="E5" s="31">
        <v>141.90672974354217</v>
      </c>
      <c r="F5" s="31">
        <v>161.74675906281314</v>
      </c>
    </row>
    <row r="6" spans="1:6" x14ac:dyDescent="0.25">
      <c r="A6" s="30">
        <v>0.075543</v>
      </c>
      <c r="B6" s="31">
        <v>87.06028891930862</v>
      </c>
      <c r="C6" s="31">
        <v>93.12828683350823</v>
      </c>
      <c r="D6" s="31">
        <v>100.38658462665735</v>
      </c>
      <c r="E6" s="31">
        <v>109.22721835664069</v>
      </c>
      <c r="F6" s="31">
        <v>120.2356168040742</v>
      </c>
    </row>
    <row r="7" spans="1:6" x14ac:dyDescent="0.25">
      <c r="A7" s="30">
        <v>0.085543</v>
      </c>
      <c r="B7" s="31">
        <v>73.60077986463529</v>
      </c>
      <c r="C7" s="31">
        <v>77.76979503283874</v>
      </c>
      <c r="D7" s="32">
        <v>82.61919695983035</v>
      </c>
      <c r="E7" s="31">
        <v>88.33273159706799</v>
      </c>
      <c r="F7" s="31">
        <v>95.166853659422</v>
      </c>
    </row>
    <row r="8" spans="1:6" x14ac:dyDescent="0.25">
      <c r="A8" s="30">
        <v>0.095543</v>
      </c>
      <c r="B8" s="31">
        <v>63.50059197498768</v>
      </c>
      <c r="C8" s="31">
        <v>66.49374909747137</v>
      </c>
      <c r="D8" s="31">
        <v>69.90444142606552</v>
      </c>
      <c r="E8" s="31">
        <v>73.82822497882937</v>
      </c>
      <c r="F8" s="31">
        <v>78.3922221045488</v>
      </c>
    </row>
    <row r="9" spans="1:6" x14ac:dyDescent="0.25">
      <c r="A9" s="30">
        <v>0.105543</v>
      </c>
      <c r="B9" s="31">
        <v>55.64581585458742</v>
      </c>
      <c r="C9" s="31">
        <v>57.86762402034377</v>
      </c>
      <c r="D9" s="31">
        <v>60.35959623111492</v>
      </c>
      <c r="E9" s="31">
        <v>63.175376910278615</v>
      </c>
      <c r="F9" s="31">
        <v>66.38381948093689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60372000000</v>
      </c>
      <c r="C5" s="18">
        <v>56360000000</v>
      </c>
      <c r="D5" s="18">
        <v>54217000000</v>
      </c>
      <c r="E5" s="18">
        <v>49936000000</v>
      </c>
      <c r="F5" s="8" t="s">
        <v>84</v>
      </c>
    </row>
    <row r="6" spans="1:6" x14ac:dyDescent="0.25">
      <c r="A6" t="s">
        <v>44</v>
      </c>
      <c r="B6" s="18">
        <v>7178000000</v>
      </c>
      <c r="C6" s="18">
        <v>6302000000</v>
      </c>
      <c r="D6" s="18">
        <v>5797000000</v>
      </c>
      <c r="E6" s="18">
        <v>4860000000</v>
      </c>
      <c r="F6" s="8" t="s">
        <v>85</v>
      </c>
    </row>
    <row r="7" spans="1:6" x14ac:dyDescent="0.25">
      <c r="A7" t="s">
        <v>86</v>
      </c>
      <c r="B7" s="18">
        <v>1247000000</v>
      </c>
      <c r="C7" s="18">
        <v>1104000000</v>
      </c>
      <c r="D7" s="18">
        <v>964000000</v>
      </c>
      <c r="E7" s="18">
        <v>887000000</v>
      </c>
      <c r="F7" s="8" t="s">
        <v>87</v>
      </c>
    </row>
    <row r="8" spans="1:6" x14ac:dyDescent="0.25">
      <c r="A8" t="s">
        <v>88</v>
      </c>
      <c r="B8" s="18">
        <v>1957000000</v>
      </c>
      <c r="C8" s="18">
        <v>1918000000</v>
      </c>
      <c r="D8" s="18">
        <v>1722000000</v>
      </c>
      <c r="E8" s="18">
        <v>1457000000</v>
      </c>
      <c r="F8" s="8" t="s">
        <v>89</v>
      </c>
    </row>
    <row r="9" spans="1:6" x14ac:dyDescent="0.25">
      <c r="A9" t="s">
        <v>90</v>
      </c>
      <c r="B9" s="18">
        <v>127000000</v>
      </c>
      <c r="C9" s="18">
        <v>-27000000</v>
      </c>
      <c r="D9" s="18">
        <v>-447000000</v>
      </c>
      <c r="E9" s="18">
        <v>821000000</v>
      </c>
      <c r="F9" s="8" t="s">
        <v>91</v>
      </c>
    </row>
    <row r="10" spans="1:6" x14ac:dyDescent="0.25">
      <c r="A10" t="s">
        <v>92</v>
      </c>
      <c r="B10" s="18">
        <v>13489000000</v>
      </c>
      <c r="C10" s="18">
        <v>12778000000</v>
      </c>
      <c r="D10" s="18">
        <v>12542000000</v>
      </c>
      <c r="E10" s="18">
        <v>12744000000</v>
      </c>
      <c r="F10" s="8" t="s">
        <v>93</v>
      </c>
    </row>
    <row r="11" spans="1:6" x14ac:dyDescent="0.25">
      <c r="A11" t="s">
        <v>94</v>
      </c>
      <c r="B11" s="18">
        <v>6230000000</v>
      </c>
      <c r="C11" s="18">
        <v>5335000000</v>
      </c>
      <c r="D11" s="18">
        <v>5600000000</v>
      </c>
      <c r="E11" s="18">
        <v>5477000000</v>
      </c>
      <c r="F11" s="8" t="s">
        <v>95</v>
      </c>
    </row>
    <row r="12" spans="1:6" x14ac:dyDescent="0.25">
      <c r="A12" t="s">
        <v>32</v>
      </c>
      <c r="B12" s="34">
        <v>1128000000</v>
      </c>
      <c r="C12" s="34">
        <v>1142000000</v>
      </c>
      <c r="D12" s="34">
        <v>1159000000</v>
      </c>
      <c r="E12" s="34">
        <v>1178000000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2026-09-19T00:07:44Z</dcterms:modified>
</cp:coreProperties>
</file>