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<sst xmlns="http://schemas.openxmlformats.org/spreadsheetml/2006/main" count="113" uniqueCount="101">
  <si>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Trent Limited (TRENT.NS)</t>
  </si>
  <si>
    <t>DCF Studio - Base case</t>
  </si>
  <si>
    <t>Blue figures on a cream fill are inputs. Every other figure is a formula - change an input and the model reprices. Currency figures are INR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</si>
  <si>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</si>
  <si>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</si>
  <si>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</si>
  <si>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</si>
  <si>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</si>
  <si>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</si>
  <si>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</si>
  <si>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</si>
  <si>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</si>
  <si>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</si>
  <si>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</si>
  <si>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</si>
  <si>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</si>
  <si>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INR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</si>
  <si>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</si>
  <si>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</si>
  <si>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</si>
  <si>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</si>
  <si>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</si>
  <si>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</si>
  <si>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(INR m)</t>
  </si>
  <si>
    <t>Total debt (INR m)</t>
  </si>
  <si>
    <t>Equity weight</t>
  </si>
  <si>
    <t>Debt weight</t>
  </si>
  <si>
    <t>WACC</t>
  </si>
  <si>
    <t>Base year</t>
  </si>
  <si>
    <t>Revenue, last reported year (INR m)</t>
  </si>
  <si>
    <t>Fiscal year ended 2026-03-31</t>
  </si>
  <si>
    <t>Net debt (INR m)</t>
  </si>
  <si>
    <t>Diluted shares</t>
  </si>
  <si>
    <t>Mid-year discounting (1 = yes, 0 = no)</t>
  </si>
  <si>
    <t>Terminal year on a steady-state footing (1 = yes, 0 = no)</t>
  </si>
  <si>
    <t>Forecast cashflows (INR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</si>
  <si>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</si>
  <si>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</si>
  <si>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</si>
  <si>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</si>
  <si>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</si>
  <si>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</si>
  <si>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</si>
  <si>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</si>
  <si>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</si>
  <si>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</si>
  <si>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</si>
  <si>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</si>
  <si>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</si>
  <si>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</si>
  <si>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</si>
  <si>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</si>
  <si>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</si>
  <si>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(INR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</si>
  <si>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</si>
  <si>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</si>
  <si>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</si>
  <si>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</si>
  <si>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</si>
  <si>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</si>
  <si>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</si>
  <si>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</si>
  <si>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</si>
  <si>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</si>
  <si>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</si>
  <si>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</si>
  <si>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</si>
  <si>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</si>
  <si>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</si>
  <si>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(INR)</t>
  </si>
  <si>
    <t>Conversion, INR to INR</t>
  </si>
  <si>
    <t>Same currency, no conversion</t>
  </si>
  <si>
    <t>Value per share (INR)</t>
  </si>
  <si>
    <t>Implied upside</t>
  </si>
  <si>
    <t>Value per share (INR)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</si>
  <si>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</si>
  <si>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(INR m, except shares)</t>
  </si>
  <si>
    <t>What the model was built from. "derived" means the figure was not reported and was computed - the note says how.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</si>
  <si>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</si>
  <si>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</si>
  <si>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</si>
  <si>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</si>
  <si>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</si>
  <si>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</si>
  <si>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</si>
  <si>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</si>
  <si>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</si>
  <si>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</si>
  <si>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</si>
  <si>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</si>
  <si>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</si>
  <si>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</si>
  <si>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</si>
  <si>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</si>
  <si>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</si>
  <si>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</si>
  <si>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</si>
  <si>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</si>
  <si>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INR assumption - no free live source available for this market.</t>
  </si>
  <si>
    <t>Current EV/EBITDA of 40.7x sits outside a defensible 3-20x band, so the exit multiple is capped at 20.0x. A multiple that far out usually means EBITDA is the wrong denominator for this business.</t>
  </si>
  <si>
    <t>Data: Yahoo Finance. Risk-free rate: INR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</si>
</sst>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0.3475320487739142</v>
      </c>
    </row>
    <row r="7" spans="1:2" x14ac:dyDescent="0.25">
      <c r="A7" t="s">
        <v>5</v>
      </c>
      <c r="B7" s="6">
        <v>0.1033642639832118</v>
      </c>
    </row>
    <row r="8" spans="1:2" x14ac:dyDescent="0.25">
      <c r="A8" t="s">
        <v>6</v>
      </c>
      <c r="B8" s="6">
        <v>0.2374291372534807</v>
      </c>
    </row>
    <row r="9" spans="1:2" x14ac:dyDescent="0.25">
      <c r="A9" t="s">
        <v>7</v>
      </c>
      <c r="B9" s="6">
        <v>0.05942420388788294</v>
      </c>
    </row>
    <row r="10" spans="1:2" x14ac:dyDescent="0.25">
      <c r="A10" t="s">
        <v>8</v>
      </c>
      <c r="B10" s="6">
        <v>0.07159972984620239</v>
      </c>
    </row>
    <row r="11" spans="1:2" x14ac:dyDescent="0.25">
      <c r="A11" t="s">
        <v>9</v>
      </c>
      <c r="B11" s="6">
        <v>0.1216024299493832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0.22836048400623893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0.068</v>
      </c>
      <c r="C17" s="8" t="s">
        <v>16</v>
      </c>
    </row>
    <row r="18" spans="1:2" x14ac:dyDescent="0.25">
      <c r="A18" t="s">
        <v>17</v>
      </c>
      <c r="B18" s="6">
        <v>0.08</v>
      </c>
    </row>
    <row r="19" spans="1:3" x14ac:dyDescent="0.25">
      <c r="A19" t="s">
        <v>18</v>
      </c>
      <c r="B19" s="9">
        <v>0.57857</v>
      </c>
      <c r="C19" s="8" t="s">
        <v>19</v>
      </c>
    </row>
    <row r="20" spans="1:2" x14ac:dyDescent="0.25">
      <c r="A20" t="s">
        <v>20</v>
      </c>
      <c r="B20" s="10">
        <f>B17+B19*B18</f>
        <v>0.11428560000000001</v>
      </c>
    </row>
    <row r="21" spans="1:3" x14ac:dyDescent="0.25">
      <c r="A21" t="s">
        <v>21</v>
      </c>
      <c r="B21" s="6">
        <v>0.07016863814072907</v>
      </c>
      <c r="C21" s="8" t="s">
        <v>22</v>
      </c>
    </row>
    <row r="22" spans="1:2" x14ac:dyDescent="0.25">
      <c r="A22" t="s">
        <v>23</v>
      </c>
      <c r="B22" s="11">
        <v>1505847934976</v>
      </c>
    </row>
    <row r="23" spans="1:2" x14ac:dyDescent="0.25">
      <c r="A23" t="s">
        <v>24</v>
      </c>
      <c r="B23" s="11">
        <v>25612500000</v>
      </c>
    </row>
    <row r="24" spans="1:2" x14ac:dyDescent="0.25">
      <c r="A24" t="s">
        <v>25</v>
      </c>
      <c r="B24" s="10">
        <f>B22/(B22+B23)</f>
        <v>0.9832757677475348</v>
      </c>
    </row>
    <row r="25" spans="1:2" x14ac:dyDescent="0.25">
      <c r="A25" t="s">
        <v>26</v>
      </c>
      <c r="B25" s="10">
        <f>1-B24</f>
        <v>0.01672423225246522</v>
      </c>
    </row>
    <row r="26" spans="1:2" x14ac:dyDescent="0.25">
      <c r="A26" t="s">
        <v>27</v>
      </c>
      <c r="B26" s="12">
        <f>B24*B20+B25*B21*(1-B8)</f>
        <v>0.11326915064943947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198501100000</v>
      </c>
      <c r="C29" s="8" t="s">
        <v>30</v>
      </c>
    </row>
    <row r="30" spans="1:2" x14ac:dyDescent="0.25">
      <c r="A30" t="s">
        <v>31</v>
      </c>
      <c r="B30" s="11">
        <v>16323600000</v>
      </c>
    </row>
    <row r="31" spans="1:2" x14ac:dyDescent="0.25">
      <c r="A31" t="s">
        <v>32</v>
      </c>
      <c r="B31" s="13">
        <v>533231191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0.3475320487739142</v>
      </c>
      <c r="C5" s="10">
        <f>Assumptions!B6</f>
        <v>0.3475320487739142</v>
      </c>
      <c r="D5" s="10">
        <f>Assumptions!B6</f>
        <v>0.3475320487739142</v>
      </c>
      <c r="E5" s="10">
        <f>Assumptions!B6</f>
        <v>0.3475320487739142</v>
      </c>
      <c r="F5" s="10">
        <f>Assumptions!B6</f>
        <v>0.3475320487739142</v>
      </c>
    </row>
    <row r="6" spans="1:6" x14ac:dyDescent="0.25">
      <c r="A6" t="s">
        <v>43</v>
      </c>
      <c r="B6" s="18">
        <f>Assumptions!B29*(1+B5)</f>
        <v>267486593966.8756</v>
      </c>
      <c r="C6" s="18">
        <f>B6*(1+C5)</f>
        <v>360446757987.74</v>
      </c>
      <c r="D6" s="18">
        <f>C6*(1+D5)</f>
        <v>485713558265.13446</v>
      </c>
      <c r="E6" s="18">
        <f>D6*(1+E5)</f>
        <v>654514586286.2845</v>
      </c>
      <c r="F6" s="18">
        <f>E6*(1+F5)</f>
        <v>881979381410.7678</v>
      </c>
    </row>
    <row r="7" spans="1:6" x14ac:dyDescent="0.25">
      <c r="A7" t="s">
        <v>5</v>
      </c>
      <c r="B7" s="10">
        <f>Assumptions!B7</f>
        <v>0.1033642639832118</v>
      </c>
      <c r="C7" s="10">
        <f>Assumptions!B7</f>
        <v>0.1033642639832118</v>
      </c>
      <c r="D7" s="10">
        <f>Assumptions!B7</f>
        <v>0.1033642639832118</v>
      </c>
      <c r="E7" s="10">
        <f>Assumptions!B7</f>
        <v>0.1033642639832118</v>
      </c>
      <c r="F7" s="10">
        <f>Assumptions!B7</f>
        <v>0.1033642639832118</v>
      </c>
    </row>
    <row r="8" spans="1:6" x14ac:dyDescent="0.25">
      <c r="A8" t="s">
        <v>44</v>
      </c>
      <c r="B8" s="18">
        <f>B6*B7</f>
        <v>27648554910.76232</v>
      </c>
      <c r="C8" s="18">
        <f>C6*C7</f>
        <v>37257313844.53761</v>
      </c>
      <c r="D8" s="18">
        <f>D6*D7</f>
        <v>50205424456.742485</v>
      </c>
      <c r="E8" s="18">
        <f>E6*E7</f>
        <v>67653418477.75817</v>
      </c>
      <c r="F8" s="18">
        <f>F6*F7</f>
        <v>91165149607.89246</v>
      </c>
    </row>
    <row r="9" spans="1:6" x14ac:dyDescent="0.25">
      <c r="A9" t="s">
        <v>45</v>
      </c>
      <c r="B9" s="18">
        <f>B8*(1-Assumptions!B8)</f>
        <v>21083982371.994537</v>
      </c>
      <c r="C9" s="18">
        <f>C8*(1-Assumptions!B8)</f>
        <v>28411341962.046886</v>
      </c>
      <c r="D9" s="18">
        <f>D8*(1-Assumptions!B8)</f>
        <v>38285193842.53332</v>
      </c>
      <c r="E9" s="18">
        <f>E8*(1-Assumptions!B8)</f>
        <v>51590525696.33536</v>
      </c>
      <c r="F9" s="18">
        <f>F8*(1-Assumptions!B8)</f>
        <v>69519886788.90605</v>
      </c>
    </row>
    <row r="10" spans="1:6" x14ac:dyDescent="0.25">
      <c r="A10" t="s">
        <v>46</v>
      </c>
      <c r="B10" s="18">
        <f>B6*Assumptions!B9</f>
        <v>15895177897.162975</v>
      </c>
      <c r="C10" s="18">
        <f>C6*Assumptions!B9</f>
        <v>21419261637.389862</v>
      </c>
      <c r="D10" s="18">
        <f>D6*Assumptions!B9</f>
        <v>28863141517.456463</v>
      </c>
      <c r="E10" s="18">
        <f>E6*Assumptions!B9</f>
        <v>38894008223.06953</v>
      </c>
      <c r="F10" s="18">
        <f>F6*Assumptions!B9</f>
        <v>52410922585.86234</v>
      </c>
    </row>
    <row r="11" spans="1:6" x14ac:dyDescent="0.25">
      <c r="A11" t="s">
        <v>47</v>
      </c>
      <c r="B11" s="18">
        <f>-B6*Assumptions!B10</f>
        <v>-19151967865.509125</v>
      </c>
      <c r="C11" s="18">
        <f>-C6*Assumptions!B10</f>
        <v>-25807890495.861675</v>
      </c>
      <c r="D11" s="18">
        <f>-D6*Assumptions!B10</f>
        <v>-34776959554.42131</v>
      </c>
      <c r="E11" s="18">
        <f>-E6*Assumptions!B10</f>
        <v>-46863067558.496895</v>
      </c>
      <c r="F11" s="18">
        <f>-F6*Assumptions!B10</f>
        <v>-63149485438.93167</v>
      </c>
    </row>
    <row r="12" spans="1:6" x14ac:dyDescent="0.25">
      <c r="A12" t="s">
        <v>48</v>
      </c>
      <c r="B12" s="18">
        <f>-(B6-Assumptions!B29)*Assumptions!B11</f>
        <v>-8388803697.630589</v>
      </c>
      <c r="C12" s="18">
        <f>-(C6-B6)*Assumptions!B11</f>
        <v>-11304181833.430332</v>
      </c>
      <c r="D12" s="18">
        <f>-(D6-C6)*Assumptions!B11</f>
        <v>-15232747305.715237</v>
      </c>
      <c r="E12" s="18">
        <f>-(E6-D6)*Assumptions!B11</f>
        <v>-20526615185.32577</v>
      </c>
      <c r="F12" s="18">
        <f>-(F6-E6)*Assumptions!B11</f>
        <v>-27660271815.07578</v>
      </c>
    </row>
    <row r="13" spans="1:6" x14ac:dyDescent="0.25">
      <c r="A13" s="19" t="s">
        <v>49</v>
      </c>
      <c r="B13" s="20">
        <f>B9+B10+B11+B12</f>
        <v>9438388706.017803</v>
      </c>
      <c r="C13" s="20">
        <f>C9+C10+C11+C12</f>
        <v>12718531270.144745</v>
      </c>
      <c r="D13" s="20">
        <f>D9+D10+D11+D12</f>
        <v>17138628499.85323</v>
      </c>
      <c r="E13" s="20">
        <f>E9+E10+E11+E12</f>
        <v>23094851175.58221</v>
      </c>
      <c r="F13" s="20">
        <f>F9+F10+F11+F12</f>
        <v>31121052120.760952</v>
      </c>
    </row>
    <row r="14" spans="1:6" x14ac:dyDescent="0.25">
      <c r="A14" t="s">
        <v>50</v>
      </c>
      <c r="B14" s="21">
        <f>1/(1+Assumptions!$B$26)^(1-0.5*Assumptions!$B$32)</f>
        <v>0.9477633546639722</v>
      </c>
      <c r="C14" s="21">
        <f>1/(1+Assumptions!$B$26)^(2-0.5*Assumptions!$B$32)</f>
        <v>0.8513335289234257</v>
      </c>
      <c r="D14" s="21">
        <f>1/(1+Assumptions!$B$26)^(3-0.5*Assumptions!$B$32)</f>
        <v>0.7647149195024309</v>
      </c>
      <c r="E14" s="21">
        <f>1/(1+Assumptions!$B$26)^(4-0.5*Assumptions!$B$32)</f>
        <v>0.6869092878899276</v>
      </c>
      <c r="F14" s="21">
        <f>1/(1+Assumptions!$B$26)^(5-0.5*Assumptions!$B$32)</f>
        <v>0.6170199609763825</v>
      </c>
    </row>
    <row r="15" spans="1:6" x14ac:dyDescent="0.25">
      <c r="A15" s="19" t="s">
        <v>51</v>
      </c>
      <c r="B15" s="20">
        <f>B13*B14</f>
        <v>8945358942.637981</v>
      </c>
      <c r="C15" s="20">
        <f>C13*C14</f>
        <v>10827712108.935266</v>
      </c>
      <c r="D15" s="20">
        <f>D13*D14</f>
        <v>13106164913.64733</v>
      </c>
      <c r="E15" s="20">
        <f>E13*E14</f>
        <v>15864067774.943033</v>
      </c>
      <c r="F15" s="20">
        <f>F13*F14</f>
        <v>19202310365.095886</v>
      </c>
    </row>
    <row r="17" spans="1:2" x14ac:dyDescent="0.25">
      <c r="A17" s="22" t="s">
        <v>52</v>
      </c>
      <c r="B17" s="23">
        <f>SUM(B15:F15)</f>
        <v>67945614105.2595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31121052120.760952</v>
      </c>
    </row>
    <row r="5" spans="1:2" x14ac:dyDescent="0.25">
      <c r="A5" t="s">
        <v>56</v>
      </c>
      <c r="B5" s="18">
        <f>IF(Assumptions!$B$33=0,B4,B4-Forecast!F11-Forecast!F10-Forecast!F12)</f>
        <v>69519886788.90605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0.10947603351250994</v>
      </c>
    </row>
    <row r="7" spans="1:2" x14ac:dyDescent="0.25">
      <c r="A7" t="s">
        <v>58</v>
      </c>
      <c r="B7" s="18">
        <f>-MAX(Forecast!F9,0)*B6</f>
        <v>-7610761455.888176</v>
      </c>
    </row>
    <row r="8" spans="1:2" x14ac:dyDescent="0.25">
      <c r="A8" t="s">
        <v>59</v>
      </c>
      <c r="B8" s="18">
        <f>IF(OR(Assumptions!$B$33=0,Assumptions!B12&lt;=0),B5,MAX(B5+B7,0))</f>
        <v>61909125333.017876</v>
      </c>
    </row>
    <row r="9" spans="1:2" x14ac:dyDescent="0.25">
      <c r="A9" t="s">
        <v>60</v>
      </c>
      <c r="B9" s="18">
        <f>B8*(1+Assumptions!B12)/(Assumptions!B26-Assumptions!B12)</f>
        <v>718901824697.0781</v>
      </c>
    </row>
    <row r="10" spans="1:2" x14ac:dyDescent="0.25">
      <c r="A10" t="s">
        <v>61</v>
      </c>
      <c r="B10" s="18">
        <f>B9/(1+Assumptions!B26)^(5-0.5*Assumptions!B32)</f>
        <v>443576775820.4413</v>
      </c>
    </row>
    <row r="11" spans="1:2" x14ac:dyDescent="0.25">
      <c r="A11" t="s">
        <v>62</v>
      </c>
      <c r="B11" s="18">
        <f>Forecast!B17+B10</f>
        <v>511522389925.7008</v>
      </c>
    </row>
    <row r="12" spans="1:2" x14ac:dyDescent="0.25">
      <c r="A12" t="s">
        <v>63</v>
      </c>
      <c r="B12" s="18">
        <f>-Assumptions!B30</f>
        <v>-16323600000</v>
      </c>
    </row>
    <row r="13" spans="1:2" x14ac:dyDescent="0.25">
      <c r="A13" t="s">
        <v>64</v>
      </c>
      <c r="B13" s="18">
        <f>B11+B12</f>
        <v>495198789925.7008</v>
      </c>
    </row>
    <row r="14" spans="1:2" x14ac:dyDescent="0.25">
      <c r="A14" s="19" t="s">
        <v>65</v>
      </c>
      <c r="B14" s="24">
        <f>B13/Assumptions!B31</f>
        <v>928.6755881572217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143576072193.7548</v>
      </c>
    </row>
    <row r="18" spans="1:2" x14ac:dyDescent="0.25">
      <c r="A18" t="s">
        <v>60</v>
      </c>
      <c r="B18" s="18">
        <f>B17*Assumptions!B13</f>
        <v>2871521443875.0957</v>
      </c>
    </row>
    <row r="19" spans="1:2" x14ac:dyDescent="0.25">
      <c r="A19" t="s">
        <v>61</v>
      </c>
      <c r="B19" s="18">
        <f>B18/(1+Assumptions!B26)^(5-0.5*Assumptions!B32)</f>
        <v>1771786049242.657</v>
      </c>
    </row>
    <row r="20" spans="1:2" x14ac:dyDescent="0.25">
      <c r="A20" t="s">
        <v>62</v>
      </c>
      <c r="B20" s="18">
        <f>Forecast!B17+B19</f>
        <v>1839731663347.9165</v>
      </c>
    </row>
    <row r="21" spans="1:2" x14ac:dyDescent="0.25">
      <c r="A21" t="s">
        <v>63</v>
      </c>
      <c r="B21" s="18">
        <f>-Assumptions!B30</f>
        <v>-16323600000</v>
      </c>
    </row>
    <row r="22" spans="1:2" x14ac:dyDescent="0.25">
      <c r="A22" t="s">
        <v>64</v>
      </c>
      <c r="B22" s="18">
        <f>B20+B21</f>
        <v>1823408063347.9165</v>
      </c>
    </row>
    <row r="23" spans="1:2" x14ac:dyDescent="0.25">
      <c r="A23" s="19" t="s">
        <v>65</v>
      </c>
      <c r="B23" s="25">
        <f>B22/Assumptions!B31</f>
        <v>3419.545019353372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2824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928.6755881572217</v>
      </c>
    </row>
    <row r="29" spans="1:2" x14ac:dyDescent="0.25">
      <c r="A29" s="19" t="s">
        <v>73</v>
      </c>
      <c r="B29" s="12">
        <f>B28/B26-1</f>
        <v>-0.6711488710491424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0.093269</v>
      </c>
      <c r="B5" s="31">
        <v>1161.1978905544674</v>
      </c>
      <c r="C5" s="31">
        <v>1212.3260180050738</v>
      </c>
      <c r="D5" s="31">
        <v>1270.663432609757</v>
      </c>
      <c r="E5" s="31">
        <v>1337.9193333018197</v>
      </c>
      <c r="F5" s="31">
        <v>1416.3895770774473</v>
      </c>
    </row>
    <row r="6" spans="1:6" x14ac:dyDescent="0.25">
      <c r="A6" s="30">
        <v>0.103269</v>
      </c>
      <c r="B6" s="31">
        <v>1000.2435949464837</v>
      </c>
      <c r="C6" s="31">
        <v>1036.52035044178</v>
      </c>
      <c r="D6" s="31">
        <v>1077.1976260525898</v>
      </c>
      <c r="E6" s="31">
        <v>1123.1763184983004</v>
      </c>
      <c r="F6" s="31">
        <v>1175.6212500631611</v>
      </c>
    </row>
    <row r="7" spans="1:6" x14ac:dyDescent="0.25">
      <c r="A7" s="30">
        <v>0.113269</v>
      </c>
      <c r="B7" s="31">
        <v>873.1204879370896</v>
      </c>
      <c r="C7" s="31">
        <v>899.5042859069474</v>
      </c>
      <c r="D7" s="32">
        <v>928.6775640647394</v>
      </c>
      <c r="E7" s="31">
        <v>961.1428167699396</v>
      </c>
      <c r="F7" s="31">
        <v>997.530940267691</v>
      </c>
    </row>
    <row r="8" spans="1:6" x14ac:dyDescent="0.25">
      <c r="A8" s="30">
        <v>0.123269</v>
      </c>
      <c r="B8" s="31">
        <v>770.4013268760067</v>
      </c>
      <c r="C8" s="31">
        <v>789.9557135758703</v>
      </c>
      <c r="D8" s="31">
        <v>811.3278171742824</v>
      </c>
      <c r="E8" s="31">
        <v>834.8099722462704</v>
      </c>
      <c r="F8" s="31">
        <v>860.7607505679235</v>
      </c>
    </row>
    <row r="9" spans="1:6" x14ac:dyDescent="0.25">
      <c r="A9" s="30">
        <v>0.133269</v>
      </c>
      <c r="B9" s="31">
        <v>685.8503455069927</v>
      </c>
      <c r="C9" s="31">
        <v>700.5539184043027</v>
      </c>
      <c r="D9" s="31">
        <v>716.4653956295748</v>
      </c>
      <c r="E9" s="31">
        <v>733.7602273655305</v>
      </c>
      <c r="F9" s="31">
        <v>752.6495719394164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198501100000</v>
      </c>
      <c r="C5" s="18">
        <v>168737200000</v>
      </c>
      <c r="D5" s="18">
        <v>122053100000</v>
      </c>
      <c r="E5" s="18">
        <v>81123300000</v>
      </c>
      <c r="F5" s="8" t="s">
        <v>84</v>
      </c>
    </row>
    <row r="6" spans="1:6" x14ac:dyDescent="0.25">
      <c r="A6" t="s">
        <v>44</v>
      </c>
      <c r="B6" s="18">
        <v>23782200000</v>
      </c>
      <c r="C6" s="18">
        <v>19039900000</v>
      </c>
      <c r="D6" s="18">
        <v>12839200000</v>
      </c>
      <c r="E6" s="18">
        <v>6134300000</v>
      </c>
      <c r="F6" s="8" t="s">
        <v>85</v>
      </c>
    </row>
    <row r="7" spans="1:6" x14ac:dyDescent="0.25">
      <c r="A7" t="s">
        <v>86</v>
      </c>
      <c r="B7" s="18">
        <v>13619200000</v>
      </c>
      <c r="C7" s="18">
        <v>8959100000</v>
      </c>
      <c r="D7" s="18">
        <v>6718400000</v>
      </c>
      <c r="E7" s="18">
        <v>4944200000</v>
      </c>
      <c r="F7" s="8" t="s">
        <v>87</v>
      </c>
    </row>
    <row r="8" spans="1:6" x14ac:dyDescent="0.25">
      <c r="A8" t="s">
        <v>88</v>
      </c>
      <c r="B8" s="18">
        <v>17628500000</v>
      </c>
      <c r="C8" s="18">
        <v>12681900000</v>
      </c>
      <c r="D8" s="18">
        <v>7369500000</v>
      </c>
      <c r="E8" s="18">
        <v>5034000000</v>
      </c>
      <c r="F8" s="8" t="s">
        <v>89</v>
      </c>
    </row>
    <row r="9" spans="1:6" x14ac:dyDescent="0.25">
      <c r="A9" t="s">
        <v>90</v>
      </c>
      <c r="B9" s="18">
        <v>3989200000</v>
      </c>
      <c r="C9" s="18">
        <v>5676900000</v>
      </c>
      <c r="D9" s="18">
        <v>2715000000</v>
      </c>
      <c r="E9" s="18">
        <v>2931600000</v>
      </c>
      <c r="F9" s="8" t="s">
        <v>91</v>
      </c>
    </row>
    <row r="10" spans="1:6" x14ac:dyDescent="0.25">
      <c r="A10" t="s">
        <v>92</v>
      </c>
      <c r="B10" s="18">
        <v>25612500000</v>
      </c>
      <c r="C10" s="18">
        <v>22371900000</v>
      </c>
      <c r="D10" s="18">
        <v>17529900000</v>
      </c>
      <c r="E10" s="18">
        <v>44641400000</v>
      </c>
      <c r="F10" s="8" t="s">
        <v>93</v>
      </c>
    </row>
    <row r="11" spans="1:6" x14ac:dyDescent="0.25">
      <c r="A11" t="s">
        <v>94</v>
      </c>
      <c r="B11" s="18">
        <v>9288900000</v>
      </c>
      <c r="C11" s="18">
        <v>9731600000</v>
      </c>
      <c r="D11" s="18">
        <v>10143200000</v>
      </c>
      <c r="E11" s="18">
        <v>6289700000</v>
      </c>
      <c r="F11" s="8" t="s">
        <v>95</v>
      </c>
    </row>
    <row r="12" spans="1:6" x14ac:dyDescent="0.25">
      <c r="A12" t="s">
        <v>32</v>
      </c>
      <c r="B12" s="34">
        <v>533231191</v>
      </c>
      <c r="C12" s="34">
        <v>533231191</v>
      </c>
      <c r="D12" s="34">
        <v>533231191</v>
      </c>
      <c r="E12" s="34">
        <v>533231191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38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2026-09-19T00:08:40Z</dcterms:modified>
</cp:coreProperties>
</file>