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<sst xmlns="http://schemas.openxmlformats.org/spreadsheetml/2006/main" count="70" uniqueCount="67">
  <si>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The Travelers Companies, Inc. (TRV)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</si>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</sst>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0.62279</v>
      </c>
    </row>
    <row r="9" spans="1:2" x14ac:dyDescent="0.25">
      <c r="A9" t="s">
        <v>8</v>
      </c>
      <c r="B9" s="8">
        <f>B6+B8*B7</f>
        <v>0.07528401700000001</v>
      </c>
    </row>
    <row r="10" spans="1:2" x14ac:dyDescent="0.25">
      <c r="A10" t="s">
        <v>9</v>
      </c>
      <c r="B10" s="8">
        <f>MEDIAN('Source data'!B9:E9)</f>
        <v>0.1990690582239878</v>
      </c>
    </row>
    <row r="11" spans="1:2" x14ac:dyDescent="0.25">
      <c r="A11" t="s">
        <v>10</v>
      </c>
      <c r="B11" s="8">
        <f>IFERROR(MIN(MAX(MEDIAN('Source data'!B10:E10),0),1),0)</f>
        <v>0.19169522273735135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32894000000</v>
      </c>
    </row>
    <row r="15" spans="1:2" x14ac:dyDescent="0.25">
      <c r="A15" t="s">
        <v>14</v>
      </c>
      <c r="B15" s="10">
        <f>'Source data'!B8</f>
        <v>227600000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0.16090847076762568</v>
      </c>
    </row>
    <row r="18" spans="1:2" x14ac:dyDescent="0.25">
      <c r="A18" t="s">
        <v>17</v>
      </c>
      <c r="B18" s="8">
        <f>MIN(B10,B12)</f>
        <v>0.1990690582239878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0.1990690582239878</v>
      </c>
      <c r="C22" s="8">
        <f>$B$10+($B$18-$B$10)*C21/$B$16</f>
        <v>0.1990690582239878</v>
      </c>
      <c r="D22" s="8">
        <f>$B$10+($B$18-$B$10)*D21/$B$16</f>
        <v>0.1990690582239878</v>
      </c>
      <c r="E22" s="8">
        <f>$B$10+($B$18-$B$10)*E21/$B$16</f>
        <v>0.1990690582239878</v>
      </c>
      <c r="F22" s="8">
        <f>$B$10+($B$18-$B$10)*F21/$B$16</f>
        <v>0.1990690582239878</v>
      </c>
      <c r="G22" s="8">
        <f>$B$10+($B$18-$B$10)*G21/$B$16</f>
        <v>0.1990690582239878</v>
      </c>
      <c r="H22" s="8">
        <f>$B$10+($B$18-$B$10)*H21/$B$16</f>
        <v>0.1990690582239878</v>
      </c>
      <c r="I22" s="8">
        <f>$B$10+($B$18-$B$10)*I21/$B$16</f>
        <v>0.1990690582239878</v>
      </c>
      <c r="J22" s="8">
        <f>$B$10+($B$18-$B$10)*J21/$B$16</f>
        <v>0.1990690582239878</v>
      </c>
      <c r="K22" s="8">
        <f>$B$10+($B$18-$B$10)*K21/$B$16</f>
        <v>0.1990690582239878</v>
      </c>
    </row>
    <row r="23" spans="1:11" x14ac:dyDescent="0.25">
      <c r="A23" t="s">
        <v>31</v>
      </c>
      <c r="B23" s="8">
        <f>$B$17+($B$13-$B$17)*B21/$B$16</f>
        <v>0.14731762369086313</v>
      </c>
      <c r="C23" s="8">
        <f>$B$17+($B$13-$B$17)*C21/$B$16</f>
        <v>0.13372677661410054</v>
      </c>
      <c r="D23" s="8">
        <f>$B$17+($B$13-$B$17)*D21/$B$16</f>
        <v>0.12013592953733798</v>
      </c>
      <c r="E23" s="8">
        <f>$B$17+($B$13-$B$17)*E21/$B$16</f>
        <v>0.1065450824605754</v>
      </c>
      <c r="F23" s="8">
        <f>$B$17+($B$13-$B$17)*F21/$B$16</f>
        <v>0.09295423538381284</v>
      </c>
      <c r="G23" s="8">
        <f>$B$17+($B$13-$B$17)*G21/$B$16</f>
        <v>0.07936338830705027</v>
      </c>
      <c r="H23" s="8">
        <f>$B$17+($B$13-$B$17)*H21/$B$16</f>
        <v>0.06577254123028771</v>
      </c>
      <c r="I23" s="8">
        <f>$B$17+($B$13-$B$17)*I21/$B$16</f>
        <v>0.052181694153525124</v>
      </c>
      <c r="J23" s="8">
        <f>$B$17+($B$13-$B$17)*J21/$B$16</f>
        <v>0.038590847076762566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32894000000</v>
      </c>
      <c r="C24" s="9">
        <f>B24*(1+B23)</f>
        <v>37739865913.68725</v>
      </c>
      <c r="D24" s="9">
        <f>C24*(1+C23)</f>
        <v>42786696532.173004</v>
      </c>
      <c r="E24" s="9">
        <f>D24*(1+D23)</f>
        <v>47926916091.8976</v>
      </c>
      <c r="F24" s="9">
        <f>E24*(1+E23)</f>
        <v>53033293318.98991</v>
      </c>
      <c r="G24" s="9">
        <f>F24*(1+F23)</f>
        <v>57962962549.34207</v>
      </c>
      <c r="H24" s="9">
        <f>G24*(1+G23)</f>
        <v>62563099653.57251</v>
      </c>
      <c r="I24" s="9">
        <f>H24*(1+H23)</f>
        <v>66678033705.0317</v>
      </c>
      <c r="J24" s="9">
        <f>I24*(1+I23)</f>
        <v>70157406466.5861</v>
      </c>
      <c r="K24" s="9">
        <f>J24*(1+J23)</f>
        <v>72864840210.8404</v>
      </c>
    </row>
    <row r="25" spans="1:11" x14ac:dyDescent="0.25">
      <c r="A25" t="s">
        <v>33</v>
      </c>
      <c r="B25" s="9">
        <f>(B22-$B$9)*B24</f>
        <v>4071785146.0218544</v>
      </c>
      <c r="C25" s="9">
        <f>(C22-$B$9)*C24</f>
        <v>4671630857.9135475</v>
      </c>
      <c r="D25" s="9">
        <f>(D22-$B$9)*D24</f>
        <v>5296352994.073291</v>
      </c>
      <c r="E25" s="9">
        <f>(E22-$B$9)*E24</f>
        <v>5932635284.174148</v>
      </c>
      <c r="F25" s="9">
        <f>(F22-$B$9)*F24</f>
        <v>6564728399.735002</v>
      </c>
      <c r="G25" s="9">
        <f>(G22-$B$9)*G24</f>
        <v>7174947708.6347685</v>
      </c>
      <c r="H25" s="9">
        <f>(H22-$B$9)*H24</f>
        <v>7744375869.717929</v>
      </c>
      <c r="I25" s="9">
        <f>(I22-$B$9)*I24</f>
        <v>8253743150.911796</v>
      </c>
      <c r="J25" s="9">
        <f>(J22-$B$9)*J24</f>
        <v>8684437451.634428</v>
      </c>
      <c r="K25" s="9">
        <f>(K22-$B$9)*K24</f>
        <v>9019577249.27816</v>
      </c>
    </row>
    <row r="26" spans="1:11" x14ac:dyDescent="0.25">
      <c r="A26" t="s">
        <v>34</v>
      </c>
      <c r="B26" s="14">
        <f>1/(1+$B$9)^B21</f>
        <v>0.929986853882531</v>
      </c>
      <c r="C26" s="14">
        <f>1/(1+$B$9)^C21</f>
        <v>0.8648755483943281</v>
      </c>
      <c r="D26" s="14">
        <f>1/(1+$B$9)^D21</f>
        <v>0.80432289025117</v>
      </c>
      <c r="E26" s="14">
        <f>1/(1+$B$9)^E21</f>
        <v>0.7480097142103898</v>
      </c>
      <c r="F26" s="14">
        <f>1/(1+$B$9)^F21</f>
        <v>0.6956392007920916</v>
      </c>
      <c r="G26" s="14">
        <f>1/(1+$B$9)^G21</f>
        <v>0.6469353117819956</v>
      </c>
      <c r="H26" s="14">
        <f>1/(1+$B$9)^H21</f>
        <v>0.6016413352696524</v>
      </c>
      <c r="I26" s="14">
        <f>1/(1+$B$9)^I21</f>
        <v>0.559518532553109</v>
      </c>
      <c r="J26" s="14">
        <f>1/(1+$B$9)^J21</f>
        <v>0.5203448797780365</v>
      </c>
      <c r="K26" s="14">
        <f>1/(1+$B$9)^K21</f>
        <v>0.4839138976786599</v>
      </c>
    </row>
    <row r="27" spans="1:11" x14ac:dyDescent="0.25">
      <c r="A27" s="15" t="s">
        <v>35</v>
      </c>
      <c r="B27" s="16">
        <f>B25*B26</f>
        <v>3786706657.6344867</v>
      </c>
      <c r="C27" s="16">
        <f>C25*C26</f>
        <v>4040379300.133845</v>
      </c>
      <c r="D27" s="16">
        <f>D25*D26</f>
        <v>4259977947.9834666</v>
      </c>
      <c r="E27" s="16">
        <f>E25*E26</f>
        <v>4437668823.429579</v>
      </c>
      <c r="F27" s="16">
        <f>F25*F26</f>
        <v>4566682417.408803</v>
      </c>
      <c r="G27" s="16">
        <f>G25*G26</f>
        <v>4641727032.9051485</v>
      </c>
      <c r="H27" s="16">
        <f>H25*H26</f>
        <v>4659336639.08717</v>
      </c>
      <c r="I27" s="16">
        <f>I25*I26</f>
        <v>4618122255.868443</v>
      </c>
      <c r="J27" s="16">
        <f>J25*J26</f>
        <v>4518902561.710593</v>
      </c>
      <c r="K27" s="16">
        <f>K25*K26</f>
        <v>4364698782.11196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32894000000</v>
      </c>
    </row>
    <row r="31" spans="1:2" x14ac:dyDescent="0.25">
      <c r="A31" t="s">
        <v>38</v>
      </c>
      <c r="B31" s="9">
        <f>SUM(B27:K27)</f>
        <v>43894202418.2735</v>
      </c>
    </row>
    <row r="32" spans="1:2" x14ac:dyDescent="0.25">
      <c r="A32" t="s">
        <v>39</v>
      </c>
      <c r="B32" s="9">
        <f>K24*(1+K23)</f>
        <v>74686461216.11139</v>
      </c>
    </row>
    <row r="33" spans="1:2" x14ac:dyDescent="0.25">
      <c r="A33" t="s">
        <v>40</v>
      </c>
      <c r="B33" s="9">
        <f>(B18-B9)*B32</f>
        <v>9245066680.510113</v>
      </c>
    </row>
    <row r="34" spans="1:2" x14ac:dyDescent="0.25">
      <c r="A34" t="s">
        <v>41</v>
      </c>
      <c r="B34" s="9">
        <f>B33/(B9-B13)</f>
        <v>183856963545.89395</v>
      </c>
    </row>
    <row r="35" spans="1:2" x14ac:dyDescent="0.25">
      <c r="A35" t="s">
        <v>42</v>
      </c>
      <c r="B35" s="9">
        <f>B34*K26</f>
        <v>88970939844.85683</v>
      </c>
    </row>
    <row r="36" spans="1:2" x14ac:dyDescent="0.25">
      <c r="A36" s="15" t="s">
        <v>43</v>
      </c>
      <c r="B36" s="16">
        <f>B30+B31+B35</f>
        <v>165759142263.1303</v>
      </c>
    </row>
    <row r="37" spans="1:2" x14ac:dyDescent="0.25">
      <c r="A37" s="15" t="s">
        <v>44</v>
      </c>
      <c r="B37" s="17">
        <f>B36/B15</f>
        <v>728.29148621762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396.22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728.29148621762</v>
      </c>
    </row>
    <row r="43" spans="1:2" x14ac:dyDescent="0.25">
      <c r="A43" s="15" t="s">
        <v>48</v>
      </c>
      <c r="B43" s="21">
        <f>B42/B40-1</f>
        <v>0.8380987487194487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6242000000</v>
      </c>
      <c r="C5" s="9">
        <v>4961000000</v>
      </c>
      <c r="D5" s="9">
        <v>2969000000</v>
      </c>
      <c r="E5" s="9">
        <v>2822000000</v>
      </c>
      <c r="F5" s="6" t="s">
        <v>57</v>
      </c>
    </row>
    <row r="6" spans="1:6" x14ac:dyDescent="0.25">
      <c r="A6" t="s">
        <v>37</v>
      </c>
      <c r="B6" s="9">
        <v>32894000000</v>
      </c>
      <c r="C6" s="9">
        <v>27864000000</v>
      </c>
      <c r="D6" s="9">
        <v>24921000000</v>
      </c>
      <c r="E6" s="9">
        <v>21560000000</v>
      </c>
      <c r="F6" s="6" t="s">
        <v>58</v>
      </c>
    </row>
    <row r="7" spans="1:6" x14ac:dyDescent="0.25">
      <c r="A7" t="s">
        <v>59</v>
      </c>
      <c r="B7" s="9">
        <v>979000000</v>
      </c>
      <c r="C7" s="9">
        <v>951000000</v>
      </c>
      <c r="D7" s="9">
        <v>908000000</v>
      </c>
      <c r="E7" s="9">
        <v>875000000</v>
      </c>
      <c r="F7" s="6" t="s">
        <v>60</v>
      </c>
    </row>
    <row r="8" spans="1:6" x14ac:dyDescent="0.25">
      <c r="A8" t="s">
        <v>14</v>
      </c>
      <c r="B8" s="10">
        <v>227600000</v>
      </c>
      <c r="C8" s="10">
        <v>23110000000</v>
      </c>
      <c r="D8" s="10">
        <v>232200000</v>
      </c>
      <c r="E8" s="10">
        <v>239700000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0.22401665231122594</v>
      </c>
      <c r="C9" s="8">
        <f>IF(AND(ISNUMBER(C5),N(D6)&gt;0),C5/D6,"")</f>
        <v>0.1990690582239878</v>
      </c>
      <c r="D9" s="8">
        <f>IF(AND(ISNUMBER(D5),N(E6)&gt;0),D5/E6,"")</f>
        <v>0.13770871985157698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0.15684075616789492</v>
      </c>
      <c r="C10" s="8">
        <f>IF(AND(ISNUMBER(C9),N(C5)&gt;0,ISNUMBER(C7)),C7/C5,"")</f>
        <v>0.19169522273735135</v>
      </c>
      <c r="D10" s="8">
        <f>IF(AND(ISNUMBER(D9),N(D5)&gt;0,ISNUMBER(D7)),D7/D5,"")</f>
        <v>0.30582687773661166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