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<sst xmlns="http://schemas.openxmlformats.org/spreadsheetml/2006/main" count="113" uniqueCount="100">
  <si>
    <t>The Travelers Companies, Inc. (TRV)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</si>
  <si>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</si>
  <si>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</si>
  <si>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</si>
  <si>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</si>
  <si>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</si>
  <si>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</si>
  <si>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</si>
  <si>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</si>
  <si>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</si>
  <si>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</si>
  <si>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</si>
  <si>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</si>
  <si>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</si>
  <si>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</si>
  <si>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</si>
  <si>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</si>
  <si>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</si>
  <si>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</si>
  <si>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</si>
  <si>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</si>
  <si>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</si>
  <si>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</si>
  <si>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</si>
  <si>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</si>
  <si>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</si>
  <si>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</si>
  <si>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</si>
  <si>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</si>
  <si>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</si>
  <si>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</si>
  <si>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</si>
  <si>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</si>
  <si>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</si>
  <si>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</si>
  <si>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</si>
  <si>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</si>
  <si>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</si>
  <si>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</si>
  <si>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</si>
  <si>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</si>
  <si>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</si>
  <si>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</si>
  <si>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</si>
  <si>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</si>
  <si>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</si>
  <si>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</si>
  <si>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</si>
  <si>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</si>
  <si>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</si>
  <si>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</si>
  <si>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</si>
  <si>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</si>
  <si>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</si>
  <si>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</si>
  <si>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</si>
  <si>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</si>
  <si>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</si>
  <si>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</si>
  <si>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</si>
  <si>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</si>
  <si>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</si>
  <si>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</si>
  <si>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</si>
  <si>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</si>
  <si>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</si>
  <si>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</si>
  <si>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</si>
  <si>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</si>
  <si>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</si>
  <si>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</si>
  <si>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</si>
  <si>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</si>
  <si>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</si>
  <si>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</si>
  <si>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</si>
  <si>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</si>
  <si>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</si>
  <si>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</si>
  <si>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</si>
  <si>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</si>
  <si>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</si>
  <si>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</si>
  <si>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</si>
  <si>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</si>
  <si>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</si>
  <si>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</si>
  <si>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</si>
  <si>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</si>
  <si>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</si>
  <si>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</si>
  <si>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</si>
  <si>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</si>
  <si>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</si>
  <si>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</si>
  <si>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</si>
  <si>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</si>
  <si>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</si>
  <si>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just 0.00% of revenue, which is too low to be the company's real investment - property trusts and similar structures invest through lines that are not reported as capex. Capex has been set to 1.73%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</si>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</sst>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0.09790109129310776</v>
      </c>
    </row>
    <row r="7" spans="1:2" x14ac:dyDescent="0.25">
      <c r="A7" t="s">
        <v>5</v>
      </c>
      <c r="B7" s="6">
        <v>0.1162885602832621</v>
      </c>
    </row>
    <row r="8" spans="1:2" x14ac:dyDescent="0.25">
      <c r="A8" t="s">
        <v>6</v>
      </c>
      <c r="B8" s="6">
        <v>0.17187693581349034</v>
      </c>
    </row>
    <row r="9" spans="1:2" x14ac:dyDescent="0.25">
      <c r="A9" t="s">
        <v>7</v>
      </c>
      <c r="B9" s="6">
        <v>0.0172912176132395</v>
      </c>
    </row>
    <row r="10" spans="1:2" x14ac:dyDescent="0.25">
      <c r="A10" t="s">
        <v>8</v>
      </c>
      <c r="B10" s="6">
        <v>0.0172912176132395</v>
      </c>
    </row>
    <row r="11" spans="1:2" x14ac:dyDescent="0.25">
      <c r="A11" t="s">
        <v>9</v>
      </c>
      <c r="B11" s="6">
        <v>0.742433234421365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7.224442820198207</v>
      </c>
    </row>
    <row r="14" spans="1:3" x14ac:dyDescent="0.25">
      <c r="A14" t="s">
        <v>12</v>
      </c>
      <c r="B14" s="6">
        <v>0.11941852323065331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0.63217</v>
      </c>
      <c r="C19" s="8" t="s">
        <v>19</v>
      </c>
    </row>
    <row r="20" spans="1:2" x14ac:dyDescent="0.25">
      <c r="A20" t="s">
        <v>20</v>
      </c>
      <c r="B20" s="10">
        <f>B17+B19*B18</f>
        <v>0.08474935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78136377344</v>
      </c>
    </row>
    <row r="23" spans="1:2" x14ac:dyDescent="0.25">
      <c r="A23" t="s">
        <v>24</v>
      </c>
      <c r="B23" s="11">
        <v>9267000000</v>
      </c>
    </row>
    <row r="24" spans="1:2" x14ac:dyDescent="0.25">
      <c r="A24" t="s">
        <v>25</v>
      </c>
      <c r="B24" s="10">
        <f>B22/(B22+B23)</f>
        <v>0.893974348799736</v>
      </c>
    </row>
    <row r="25" spans="1:2" x14ac:dyDescent="0.25">
      <c r="A25" t="s">
        <v>26</v>
      </c>
      <c r="B25" s="10">
        <f>1-B24</f>
        <v>0.10602565120026397</v>
      </c>
    </row>
    <row r="26" spans="1:2" x14ac:dyDescent="0.25">
      <c r="A26" t="s">
        <v>27</v>
      </c>
      <c r="B26" s="12">
        <f>B24*B20+B25*B21*(1-B8)</f>
        <v>0.08015210328942446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48828000000</v>
      </c>
      <c r="C29" s="8" t="s">
        <v>30</v>
      </c>
    </row>
    <row r="30" spans="1:2" x14ac:dyDescent="0.25">
      <c r="A30" t="s">
        <v>31</v>
      </c>
      <c r="B30" s="11">
        <v>-16902000000</v>
      </c>
    </row>
    <row r="31" spans="1:2" x14ac:dyDescent="0.25">
      <c r="A31" t="s">
        <v>32</v>
      </c>
      <c r="B31" s="13">
        <v>227600000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0.09790109129310776</v>
      </c>
      <c r="C5" s="10">
        <f>Assumptions!B6</f>
        <v>0.09790109129310776</v>
      </c>
      <c r="D5" s="10">
        <f>Assumptions!B6</f>
        <v>0.09790109129310776</v>
      </c>
      <c r="E5" s="10">
        <f>Assumptions!B6</f>
        <v>0.09790109129310776</v>
      </c>
      <c r="F5" s="10">
        <f>Assumptions!B6</f>
        <v>0.09790109129310776</v>
      </c>
    </row>
    <row r="6" spans="1:6" x14ac:dyDescent="0.25">
      <c r="A6" t="s">
        <v>43</v>
      </c>
      <c r="B6" s="18">
        <f>Assumptions!B29*(1+B5)</f>
        <v>53608314485.65987</v>
      </c>
      <c r="C6" s="18">
        <f>B6*(1+C5)</f>
        <v>58856626976.19009</v>
      </c>
      <c r="D6" s="18">
        <f>C6*(1+D5)</f>
        <v>64618754986.99046</v>
      </c>
      <c r="E6" s="18">
        <f>D6*(1+E5)</f>
        <v>70945001618.21878</v>
      </c>
      <c r="F6" s="18">
        <f>E6*(1+F5)</f>
        <v>77890594698.4337</v>
      </c>
    </row>
    <row r="7" spans="1:6" x14ac:dyDescent="0.25">
      <c r="A7" t="s">
        <v>5</v>
      </c>
      <c r="B7" s="10">
        <f>Assumptions!B7</f>
        <v>0.1162885602832621</v>
      </c>
      <c r="C7" s="10">
        <f>Assumptions!B7</f>
        <v>0.1162885602832621</v>
      </c>
      <c r="D7" s="10">
        <f>Assumptions!B7</f>
        <v>0.1162885602832621</v>
      </c>
      <c r="E7" s="10">
        <f>Assumptions!B7</f>
        <v>0.1162885602832621</v>
      </c>
      <c r="F7" s="10">
        <f>Assumptions!B7</f>
        <v>0.1162885602832621</v>
      </c>
    </row>
    <row r="8" spans="1:6" x14ac:dyDescent="0.25">
      <c r="A8" t="s">
        <v>44</v>
      </c>
      <c r="B8" s="18">
        <f>B6*B7</f>
        <v>6234033710.74973</v>
      </c>
      <c r="C8" s="18">
        <f>C6*C7</f>
        <v>6844352414.190151</v>
      </c>
      <c r="D8" s="18">
        <f>D6*D7</f>
        <v>7514421984.733984</v>
      </c>
      <c r="E8" s="18">
        <f>E6*E7</f>
        <v>8250092097.476361</v>
      </c>
      <c r="F8" s="18">
        <f>F6*F7</f>
        <v>9057785117.087942</v>
      </c>
    </row>
    <row r="9" spans="1:6" x14ac:dyDescent="0.25">
      <c r="A9" t="s">
        <v>45</v>
      </c>
      <c r="B9" s="18">
        <f>B8*(1-Assumptions!B8)</f>
        <v>5162547098.788063</v>
      </c>
      <c r="C9" s="18">
        <f>C8*(1-Assumptions!B8)</f>
        <v>5667966093.611483</v>
      </c>
      <c r="D9" s="18">
        <f>D8*(1-Assumptions!B8)</f>
        <v>6222866159.58838</v>
      </c>
      <c r="E9" s="18">
        <f>E8*(1-Assumptions!B8)</f>
        <v>6832091547.583033</v>
      </c>
      <c r="F9" s="18">
        <f>F8*(1-Assumptions!B8)</f>
        <v>7500960765.905829</v>
      </c>
    </row>
    <row r="10" spans="1:6" x14ac:dyDescent="0.25">
      <c r="A10" t="s">
        <v>46</v>
      </c>
      <c r="B10" s="18">
        <f>B6*Assumptions!B9</f>
        <v>926953031.650524</v>
      </c>
      <c r="C10" s="18">
        <f>C6*Assumptions!B9</f>
        <v>1017702745.0265651</v>
      </c>
      <c r="D10" s="18">
        <f>D6*Assumptions!B9</f>
        <v>1117336954.3766572</v>
      </c>
      <c r="E10" s="18">
        <f>E6*Assumptions!B9</f>
        <v>1226725461.5522492</v>
      </c>
      <c r="F10" s="18">
        <f>F6*Assumptions!B9</f>
        <v>1346823222.955256</v>
      </c>
    </row>
    <row r="11" spans="1:6" x14ac:dyDescent="0.25">
      <c r="A11" t="s">
        <v>47</v>
      </c>
      <c r="B11" s="18">
        <f>-B6*Assumptions!B10</f>
        <v>-926953031.650524</v>
      </c>
      <c r="C11" s="18">
        <f>-C6*Assumptions!B10</f>
        <v>-1017702745.0265651</v>
      </c>
      <c r="D11" s="18">
        <f>-D6*Assumptions!B10</f>
        <v>-1117336954.3766572</v>
      </c>
      <c r="E11" s="18">
        <f>-E6*Assumptions!B10</f>
        <v>-1226725461.5522492</v>
      </c>
      <c r="F11" s="18">
        <f>-F6*Assumptions!B10</f>
        <v>-1346823222.955256</v>
      </c>
    </row>
    <row r="12" spans="1:6" x14ac:dyDescent="0.25">
      <c r="A12" t="s">
        <v>48</v>
      </c>
      <c r="B12" s="18">
        <f>-(B6-Assumptions!B29)*Assumptions!B11</f>
        <v>-3549064345.1397586</v>
      </c>
      <c r="C12" s="18">
        <f>-(C6-B6)*Assumptions!B11</f>
        <v>-3896521617.5984006</v>
      </c>
      <c r="D12" s="18">
        <f>-(D6-C6)*Assumptions!B11</f>
        <v>-4277995336.20847</v>
      </c>
      <c r="E12" s="18">
        <f>-(E6-D6)*Assumptions!B11</f>
        <v>-4696815748.170104</v>
      </c>
      <c r="F12" s="18">
        <f>-(F6-E6)*Assumptions!B11</f>
        <v>-5156639135.518615</v>
      </c>
    </row>
    <row r="13" spans="1:6" x14ac:dyDescent="0.25">
      <c r="A13" s="19" t="s">
        <v>49</v>
      </c>
      <c r="B13" s="20">
        <f>B9+B10+B11+B12</f>
        <v>1613482753.6483045</v>
      </c>
      <c r="C13" s="20">
        <f>C9+C10+C11+C12</f>
        <v>1771444476.013082</v>
      </c>
      <c r="D13" s="20">
        <f>D9+D10+D11+D12</f>
        <v>1944870823.37991</v>
      </c>
      <c r="E13" s="20">
        <f>E9+E10+E11+E12</f>
        <v>2135275799.4129286</v>
      </c>
      <c r="F13" s="20">
        <f>F9+F10+F11+F12</f>
        <v>2344321630.3872156</v>
      </c>
    </row>
    <row r="14" spans="1:6" x14ac:dyDescent="0.25">
      <c r="A14" t="s">
        <v>50</v>
      </c>
      <c r="B14" s="21">
        <f>1/(1+Assumptions!$B$26)^(1-0.5*Assumptions!$B$32)</f>
        <v>0.9621826958713482</v>
      </c>
      <c r="C14" s="21">
        <f>1/(1+Assumptions!$B$26)^(2-0.5*Assumptions!$B$32)</f>
        <v>0.890784448728267</v>
      </c>
      <c r="D14" s="21">
        <f>1/(1+Assumptions!$B$26)^(3-0.5*Assumptions!$B$32)</f>
        <v>0.8246842699426593</v>
      </c>
      <c r="E14" s="21">
        <f>1/(1+Assumptions!$B$26)^(4-0.5*Assumptions!$B$32)</f>
        <v>0.7634890192142567</v>
      </c>
      <c r="F14" s="21">
        <f>1/(1+Assumptions!$B$26)^(5-0.5*Assumptions!$B$32)</f>
        <v>0.7068347290063846</v>
      </c>
    </row>
    <row r="15" spans="1:6" x14ac:dyDescent="0.25">
      <c r="A15" s="19" t="s">
        <v>51</v>
      </c>
      <c r="B15" s="20">
        <f>B13*B14</f>
        <v>1552465185.6472518</v>
      </c>
      <c r="C15" s="20">
        <f>C13*C14</f>
        <v>1577975191.018047</v>
      </c>
      <c r="D15" s="20">
        <f>D13*D14</f>
        <v>1603904375.1118398</v>
      </c>
      <c r="E15" s="20">
        <f>E13*E14</f>
        <v>1630259625.8457148</v>
      </c>
      <c r="F15" s="20">
        <f>F13*F14</f>
        <v>1657047944.3185532</v>
      </c>
    </row>
    <row r="17" spans="1:2" x14ac:dyDescent="0.25">
      <c r="A17" s="22" t="s">
        <v>52</v>
      </c>
      <c r="B17" s="23">
        <f>SUM(B15:F15)</f>
        <v>8021652321.941406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2344321630.3872156</v>
      </c>
    </row>
    <row r="5" spans="1:2" x14ac:dyDescent="0.25">
      <c r="A5" t="s">
        <v>56</v>
      </c>
      <c r="B5" s="18">
        <f>IF(Assumptions!$B$33=0,B4,B4-Forecast!F11-Forecast!F10-Forecast!F12)</f>
        <v>7500960765.905829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0.2093477571457926</v>
      </c>
    </row>
    <row r="7" spans="1:2" x14ac:dyDescent="0.25">
      <c r="A7" t="s">
        <v>58</v>
      </c>
      <c r="B7" s="18">
        <f>-MAX(Forecast!F9,0)*B6</f>
        <v>-1570309312.780972</v>
      </c>
    </row>
    <row r="8" spans="1:2" x14ac:dyDescent="0.25">
      <c r="A8" t="s">
        <v>59</v>
      </c>
      <c r="B8" s="18">
        <f>IF(OR(Assumptions!$B$33=0,Assumptions!B12&lt;=0),B5,MAX(B5+B7,0))</f>
        <v>5930651453.124857</v>
      </c>
    </row>
    <row r="9" spans="1:2" x14ac:dyDescent="0.25">
      <c r="A9" t="s">
        <v>60</v>
      </c>
      <c r="B9" s="18">
        <f>B8*(1+Assumptions!B12)/(Assumptions!B26-Assumptions!B12)</f>
        <v>110220959435.62364</v>
      </c>
    </row>
    <row r="10" spans="1:2" x14ac:dyDescent="0.25">
      <c r="A10" t="s">
        <v>61</v>
      </c>
      <c r="B10" s="18">
        <f>B9/(1+Assumptions!B26)^(5-0.5*Assumptions!B32)</f>
        <v>77908001993.50275</v>
      </c>
    </row>
    <row r="11" spans="1:2" x14ac:dyDescent="0.25">
      <c r="A11" t="s">
        <v>62</v>
      </c>
      <c r="B11" s="18">
        <f>Forecast!B17+B10</f>
        <v>85929654315.44415</v>
      </c>
    </row>
    <row r="12" spans="1:2" x14ac:dyDescent="0.25">
      <c r="A12" t="s">
        <v>63</v>
      </c>
      <c r="B12" s="18">
        <f>-Assumptions!B30</f>
        <v>16902000000</v>
      </c>
    </row>
    <row r="13" spans="1:2" x14ac:dyDescent="0.25">
      <c r="A13" t="s">
        <v>64</v>
      </c>
      <c r="B13" s="18">
        <f>B11+B12</f>
        <v>102831654315.44415</v>
      </c>
    </row>
    <row r="14" spans="1:2" x14ac:dyDescent="0.25">
      <c r="A14" s="19" t="s">
        <v>65</v>
      </c>
      <c r="B14" s="24">
        <f>B13/Assumptions!B31</f>
        <v>451.80867449667903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10404608340.043198</v>
      </c>
    </row>
    <row r="18" spans="1:2" x14ac:dyDescent="0.25">
      <c r="A18" t="s">
        <v>60</v>
      </c>
      <c r="B18" s="18">
        <f>B17*Assumptions!B13</f>
        <v>75167498019.19946</v>
      </c>
    </row>
    <row r="19" spans="1:2" x14ac:dyDescent="0.25">
      <c r="A19" t="s">
        <v>61</v>
      </c>
      <c r="B19" s="18">
        <f>B18/(1+Assumptions!B26)^(5-0.5*Assumptions!B32)</f>
        <v>53130998092.4888</v>
      </c>
    </row>
    <row r="20" spans="1:2" x14ac:dyDescent="0.25">
      <c r="A20" t="s">
        <v>62</v>
      </c>
      <c r="B20" s="18">
        <f>Forecast!B17+B19</f>
        <v>61152650414.43021</v>
      </c>
    </row>
    <row r="21" spans="1:2" x14ac:dyDescent="0.25">
      <c r="A21" t="s">
        <v>63</v>
      </c>
      <c r="B21" s="18">
        <f>-Assumptions!B30</f>
        <v>16902000000</v>
      </c>
    </row>
    <row r="22" spans="1:2" x14ac:dyDescent="0.25">
      <c r="A22" t="s">
        <v>64</v>
      </c>
      <c r="B22" s="18">
        <f>B20+B21</f>
        <v>78054650414.4302</v>
      </c>
    </row>
    <row r="23" spans="1:2" x14ac:dyDescent="0.25">
      <c r="A23" s="19" t="s">
        <v>65</v>
      </c>
      <c r="B23" s="25">
        <f>B22/Assumptions!B31</f>
        <v>342.9466186925756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374.62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451.80867449667903</v>
      </c>
    </row>
    <row r="29" spans="1:2" x14ac:dyDescent="0.25">
      <c r="A29" s="19" t="s">
        <v>73</v>
      </c>
      <c r="B29" s="12">
        <f>B28/B26-1</f>
        <v>0.20604525785243455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0.060152</v>
      </c>
      <c r="B5" s="31">
        <v>609.2890660456457</v>
      </c>
      <c r="C5" s="31">
        <v>647.1188191544692</v>
      </c>
      <c r="D5" s="31">
        <v>695.4085244969606</v>
      </c>
      <c r="E5" s="31">
        <v>759.3617932267757</v>
      </c>
      <c r="F5" s="31">
        <v>848.3199680128815</v>
      </c>
    </row>
    <row r="6" spans="1:6" x14ac:dyDescent="0.25">
      <c r="A6" s="30">
        <v>0.070152</v>
      </c>
      <c r="B6" s="31">
        <v>501.2360688576636</v>
      </c>
      <c r="C6" s="31">
        <v>521.6390199300142</v>
      </c>
      <c r="D6" s="31">
        <v>546.3354486676478</v>
      </c>
      <c r="E6" s="31">
        <v>576.9293141505418</v>
      </c>
      <c r="F6" s="31">
        <v>615.9371602788697</v>
      </c>
    </row>
    <row r="7" spans="1:6" x14ac:dyDescent="0.25">
      <c r="A7" s="30">
        <v>0.080152</v>
      </c>
      <c r="B7" s="31">
        <v>426.8332562173578</v>
      </c>
      <c r="C7" s="31">
        <v>438.3643917686209</v>
      </c>
      <c r="D7" s="32">
        <v>451.80947139770416</v>
      </c>
      <c r="E7" s="31">
        <v>467.7409381012439</v>
      </c>
      <c r="F7" s="31">
        <v>486.9847975072709</v>
      </c>
    </row>
    <row r="8" spans="1:6" x14ac:dyDescent="0.25">
      <c r="A8" s="30">
        <v>0.090152</v>
      </c>
      <c r="B8" s="31">
        <v>372.62352494897436</v>
      </c>
      <c r="C8" s="31">
        <v>379.22202448575615</v>
      </c>
      <c r="D8" s="31">
        <v>386.6896866206543</v>
      </c>
      <c r="E8" s="31">
        <v>395.2432529245519</v>
      </c>
      <c r="F8" s="31">
        <v>405.17806286900014</v>
      </c>
    </row>
    <row r="9" spans="1:6" x14ac:dyDescent="0.25">
      <c r="A9" s="30">
        <v>0.100152</v>
      </c>
      <c r="B9" s="31">
        <v>331.4726489455981</v>
      </c>
      <c r="C9" s="31">
        <v>335.1597365121183</v>
      </c>
      <c r="D9" s="31">
        <v>339.21794215742176</v>
      </c>
      <c r="E9" s="31">
        <v>343.726618874748</v>
      </c>
      <c r="F9" s="31">
        <v>348.78947899956415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48828000000</v>
      </c>
      <c r="C5" s="18">
        <v>46428000000</v>
      </c>
      <c r="D5" s="18">
        <v>41373000000</v>
      </c>
      <c r="E5" s="18">
        <v>36896000000</v>
      </c>
      <c r="F5" s="8" t="s">
        <v>84</v>
      </c>
    </row>
    <row r="6" spans="1:6" x14ac:dyDescent="0.25">
      <c r="A6" t="s">
        <v>44</v>
      </c>
      <c r="B6" s="18">
        <v>7796000000</v>
      </c>
      <c r="C6" s="18">
        <v>6180000000</v>
      </c>
      <c r="D6" s="18">
        <v>3371000000</v>
      </c>
      <c r="E6" s="18">
        <v>3354000000</v>
      </c>
      <c r="F6" s="8" t="s">
        <v>85</v>
      </c>
    </row>
    <row r="7" spans="1:6" x14ac:dyDescent="0.25">
      <c r="A7" t="s">
        <v>86</v>
      </c>
      <c r="B7" s="18">
        <v>680000000</v>
      </c>
      <c r="C7" s="18">
        <v>715000000</v>
      </c>
      <c r="D7" s="18">
        <v>722000000</v>
      </c>
      <c r="E7" s="18">
        <v>826000000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85</v>
      </c>
    </row>
    <row r="9" spans="1:6" x14ac:dyDescent="0.25">
      <c r="A9" t="s">
        <v>89</v>
      </c>
      <c r="B9" s="18">
        <v>3741000000</v>
      </c>
      <c r="C9" s="18">
        <v>3753000000</v>
      </c>
      <c r="D9" s="18">
        <v>2660000000</v>
      </c>
      <c r="E9" s="18">
        <v>2445000000</v>
      </c>
      <c r="F9" s="8" t="s">
        <v>90</v>
      </c>
    </row>
    <row r="10" spans="1:6" x14ac:dyDescent="0.25">
      <c r="A10" t="s">
        <v>91</v>
      </c>
      <c r="B10" s="18">
        <v>9267000000</v>
      </c>
      <c r="C10" s="18">
        <v>8033000000</v>
      </c>
      <c r="D10" s="18">
        <v>8031000000</v>
      </c>
      <c r="E10" s="18">
        <v>7292000000</v>
      </c>
      <c r="F10" s="8" t="s">
        <v>92</v>
      </c>
    </row>
    <row r="11" spans="1:6" x14ac:dyDescent="0.25">
      <c r="A11" t="s">
        <v>93</v>
      </c>
      <c r="B11" s="18">
        <v>26169000000</v>
      </c>
      <c r="C11" s="18">
        <v>89687000000</v>
      </c>
      <c r="D11" s="18">
        <v>84052000000</v>
      </c>
      <c r="E11" s="18">
        <v>76236000000</v>
      </c>
      <c r="F11" s="8" t="s">
        <v>94</v>
      </c>
    </row>
    <row r="12" spans="1:6" x14ac:dyDescent="0.25">
      <c r="A12" t="s">
        <v>32</v>
      </c>
      <c r="B12" s="34">
        <v>227600000</v>
      </c>
      <c r="C12" s="34">
        <v>23110000000</v>
      </c>
      <c r="D12" s="34">
        <v>232200000</v>
      </c>
      <c r="E12" s="34">
        <v>239700000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86" customHeight="1" spans="1:6" x14ac:dyDescent="0.25">
      <c r="A17" s="35" t="s">
        <v>98</v>
      </c>
      <c r="B17" s="35"/>
      <c r="C17" s="35"/>
      <c r="D17" s="35"/>
      <c r="E17" s="35"/>
      <c r="F17" s="35"/>
    </row>
    <row r="19" spans="1:1" x14ac:dyDescent="0.25">
      <c r="A19" s="36" t="s">
        <v>99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2026-09-19T00:07:14Z</dcterms:modified>
</cp:coreProperties>
</file>