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<sst xmlns="http://schemas.openxmlformats.org/spreadsheetml/2006/main" count="112" uniqueCount="100">
  <si>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Tesco PLC (TSCO.L)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</si>
  <si>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</si>
  <si>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</si>
  <si>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</si>
  <si>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</si>
  <si>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</si>
  <si>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</si>
  <si>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</si>
  <si>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</si>
  <si>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</si>
  <si>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</si>
  <si>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</si>
  <si>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</si>
  <si>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</si>
  <si>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</si>
  <si>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</si>
  <si>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</si>
  <si>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</si>
  <si>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</si>
  <si>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</si>
  <si>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</si>
  <si>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</si>
  <si>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</si>
  <si>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</si>
  <si>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</si>
  <si>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</si>
  <si>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</si>
  <si>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</si>
  <si>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</si>
  <si>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</si>
  <si>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2026-02-28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</si>
  <si>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</si>
  <si>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</si>
  <si>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</si>
  <si>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</si>
  <si>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</si>
  <si>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</si>
  <si>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</si>
  <si>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</si>
  <si>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</si>
  <si>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</si>
  <si>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</si>
  <si>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</si>
  <si>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</si>
  <si>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</si>
  <si>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</si>
  <si>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</si>
  <si>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</si>
  <si>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</si>
  <si>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</si>
  <si>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</si>
  <si>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</si>
  <si>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</si>
  <si>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</si>
  <si>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</si>
  <si>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</si>
  <si>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</si>
  <si>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</si>
  <si>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</si>
  <si>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</si>
  <si>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</si>
  <si>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</si>
  <si>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</si>
  <si>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</si>
  <si>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</si>
  <si>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</si>
  <si>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</si>
  <si>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</si>
  <si>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</si>
  <si>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</si>
  <si>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</si>
  <si>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</si>
  <si>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</si>
  <si>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</si>
  <si>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</si>
  <si>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</si>
  <si>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</si>
  <si>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</si>
  <si>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</si>
  <si>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2026-02-28</t>
  </si>
  <si>
    <t>2025-02-28</t>
  </si>
  <si>
    <t>2024-02-29</t>
  </si>
  <si>
    <t>2023-02-28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</si>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</sst>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0.04110110445872284</v>
      </c>
    </row>
    <row r="7" spans="1:2" x14ac:dyDescent="0.25">
      <c r="A7" t="s">
        <v>5</v>
      </c>
      <c r="B7" s="6">
        <v>0.03659005656949814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0.02559735960318242</v>
      </c>
    </row>
    <row r="10" spans="1:2" x14ac:dyDescent="0.25">
      <c r="A10" t="s">
        <v>8</v>
      </c>
      <c r="B10" s="6">
        <v>0.021019008152789537</v>
      </c>
    </row>
    <row r="11" spans="1:2" x14ac:dyDescent="0.25">
      <c r="A11" t="s">
        <v>9</v>
      </c>
      <c r="B11" s="6">
        <v>-0.05321390937829294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8.124287334133653</v>
      </c>
    </row>
    <row r="14" spans="1:3" x14ac:dyDescent="0.25">
      <c r="A14" t="s">
        <v>12</v>
      </c>
      <c r="B14" s="6">
        <v>0.11266564969812565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0.7098899999999999</v>
      </c>
      <c r="C19" s="8" t="s">
        <v>19</v>
      </c>
    </row>
    <row r="20" spans="1:2" x14ac:dyDescent="0.25">
      <c r="A20" t="s">
        <v>20</v>
      </c>
      <c r="B20" s="10">
        <f>B17+B19*B18</f>
        <v>0.08404394999999999</v>
      </c>
    </row>
    <row r="21" spans="1:3" x14ac:dyDescent="0.25">
      <c r="A21" t="s">
        <v>21</v>
      </c>
      <c r="B21" s="6">
        <v>0.05083036374638607</v>
      </c>
      <c r="C21" s="8" t="s">
        <v>22</v>
      </c>
    </row>
    <row r="22" spans="1:2" x14ac:dyDescent="0.25">
      <c r="A22" t="s">
        <v>23</v>
      </c>
      <c r="B22" s="11">
        <v>29661188096</v>
      </c>
    </row>
    <row r="23" spans="1:2" x14ac:dyDescent="0.25">
      <c r="A23" t="s">
        <v>24</v>
      </c>
      <c r="B23" s="11">
        <v>15080000000</v>
      </c>
    </row>
    <row r="24" spans="1:2" x14ac:dyDescent="0.25">
      <c r="A24" t="s">
        <v>25</v>
      </c>
      <c r="B24" s="10">
        <f>B22/(B22+B23)</f>
        <v>0.6629503899707975</v>
      </c>
    </row>
    <row r="25" spans="1:2" x14ac:dyDescent="0.25">
      <c r="A25" t="s">
        <v>26</v>
      </c>
      <c r="B25" s="10">
        <f>1-B24</f>
        <v>0.33704961002920253</v>
      </c>
    </row>
    <row r="26" spans="1:2" x14ac:dyDescent="0.25">
      <c r="A26" t="s">
        <v>27</v>
      </c>
      <c r="B26" s="12">
        <f>B24*B20+B25*B21*(1-B8)</f>
        <v>0.06856623513595765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73712000000</v>
      </c>
      <c r="C29" s="8" t="s">
        <v>30</v>
      </c>
    </row>
    <row r="30" spans="1:2" x14ac:dyDescent="0.25">
      <c r="A30" t="s">
        <v>31</v>
      </c>
      <c r="B30" s="11">
        <v>10944000000</v>
      </c>
    </row>
    <row r="31" spans="1:2" x14ac:dyDescent="0.25">
      <c r="A31" t="s">
        <v>32</v>
      </c>
      <c r="B31" s="13">
        <v>6606000000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0.04110110445872284</v>
      </c>
      <c r="C5" s="10">
        <f>Assumptions!B6</f>
        <v>0.04110110445872284</v>
      </c>
      <c r="D5" s="10">
        <f>Assumptions!B6</f>
        <v>0.04110110445872284</v>
      </c>
      <c r="E5" s="10">
        <f>Assumptions!B6</f>
        <v>0.04110110445872284</v>
      </c>
      <c r="F5" s="10">
        <f>Assumptions!B6</f>
        <v>0.04110110445872284</v>
      </c>
    </row>
    <row r="6" spans="1:6" x14ac:dyDescent="0.25">
      <c r="A6" t="s">
        <v>43</v>
      </c>
      <c r="B6" s="18">
        <f>Assumptions!B29*(1+B5)</f>
        <v>76741644611.86137</v>
      </c>
      <c r="C6" s="18">
        <f>B6*(1+C5)</f>
        <v>79895810963.38768</v>
      </c>
      <c r="D6" s="18">
        <f>C6*(1+D5)</f>
        <v>83179617035.60825</v>
      </c>
      <c r="E6" s="18">
        <f>D6*(1+E5)</f>
        <v>86598391164.22534</v>
      </c>
      <c r="F6" s="18">
        <f>E6*(1+F5)</f>
        <v>90157680685.42351</v>
      </c>
    </row>
    <row r="7" spans="1:6" x14ac:dyDescent="0.25">
      <c r="A7" t="s">
        <v>5</v>
      </c>
      <c r="B7" s="10">
        <f>Assumptions!B7</f>
        <v>0.03659005656949814</v>
      </c>
      <c r="C7" s="10">
        <f>Assumptions!B7</f>
        <v>0.03659005656949814</v>
      </c>
      <c r="D7" s="10">
        <f>Assumptions!B7</f>
        <v>0.03659005656949814</v>
      </c>
      <c r="E7" s="10">
        <f>Assumptions!B7</f>
        <v>0.03659005656949814</v>
      </c>
      <c r="F7" s="10">
        <f>Assumptions!B7</f>
        <v>0.03659005656949814</v>
      </c>
    </row>
    <row r="8" spans="1:6" x14ac:dyDescent="0.25">
      <c r="A8" t="s">
        <v>44</v>
      </c>
      <c r="B8" s="18">
        <f>B6*B7</f>
        <v>2807981117.5843296</v>
      </c>
      <c r="C8" s="18">
        <f>C6*C7</f>
        <v>2923392242.8162847</v>
      </c>
      <c r="D8" s="18">
        <f>D6*D7</f>
        <v>3043546892.762097</v>
      </c>
      <c r="E8" s="18">
        <f>E6*E7</f>
        <v>3168640031.526533</v>
      </c>
      <c r="F8" s="18">
        <f>F6*F7</f>
        <v>3298874636.454396</v>
      </c>
    </row>
    <row r="9" spans="1:6" x14ac:dyDescent="0.25">
      <c r="A9" t="s">
        <v>45</v>
      </c>
      <c r="B9" s="18">
        <f>B8*(1-Assumptions!B8)</f>
        <v>2105985838.1882472</v>
      </c>
      <c r="C9" s="18">
        <f>C8*(1-Assumptions!B8)</f>
        <v>2192544182.1122136</v>
      </c>
      <c r="D9" s="18">
        <f>D8*(1-Assumptions!B8)</f>
        <v>2282660169.571573</v>
      </c>
      <c r="E9" s="18">
        <f>E8*(1-Assumptions!B8)</f>
        <v>2376480023.6449</v>
      </c>
      <c r="F9" s="18">
        <f>F8*(1-Assumptions!B8)</f>
        <v>2474155977.340797</v>
      </c>
    </row>
    <row r="10" spans="1:6" x14ac:dyDescent="0.25">
      <c r="A10" t="s">
        <v>46</v>
      </c>
      <c r="B10" s="18">
        <f>B6*Assumptions!B9</f>
        <v>1964383473.6694422</v>
      </c>
      <c r="C10" s="18">
        <f>C6*Assumptions!B9</f>
        <v>2045121804.017719</v>
      </c>
      <c r="D10" s="18">
        <f>D6*Assumptions!B9</f>
        <v>2129178568.9154627</v>
      </c>
      <c r="E10" s="18">
        <f>E6*Assumptions!B9</f>
        <v>2216690159.6877313</v>
      </c>
      <c r="F10" s="18">
        <f>F6*Assumptions!B9</f>
        <v>2307798573.4936795</v>
      </c>
    </row>
    <row r="11" spans="1:6" x14ac:dyDescent="0.25">
      <c r="A11" t="s">
        <v>47</v>
      </c>
      <c r="B11" s="18">
        <f>-B6*Assumptions!B10</f>
        <v>-1613033253.7551913</v>
      </c>
      <c r="C11" s="18">
        <f>-C6*Assumptions!B10</f>
        <v>-1679330702.0131774</v>
      </c>
      <c r="D11" s="18">
        <f>-D6*Assumptions!B10</f>
        <v>-1748353048.617361</v>
      </c>
      <c r="E11" s="18">
        <f>-E6*Assumptions!B10</f>
        <v>-1820212289.8993099</v>
      </c>
      <c r="F11" s="18">
        <f>-F6*Assumptions!B10</f>
        <v>-1895025025.3635125</v>
      </c>
    </row>
    <row r="12" spans="1:6" x14ac:dyDescent="0.25">
      <c r="A12" t="s">
        <v>48</v>
      </c>
      <c r="B12" s="18">
        <f>-(B6-Assumptions!B29)*Assumptions!B11</f>
        <v>161219233.82402465</v>
      </c>
      <c r="C12" s="18">
        <f>-(C6-B6)*Assumptions!B11</f>
        <v>167845522.39418173</v>
      </c>
      <c r="D12" s="18">
        <f>-(D6-C6)*Assumptions!B11</f>
        <v>174744158.7430333</v>
      </c>
      <c r="E12" s="18">
        <f>-(E6-D6)*Assumptions!B11</f>
        <v>181926336.66508257</v>
      </c>
      <c r="F12" s="18">
        <f>-(F6-E6)*Assumptions!B11</f>
        <v>189403710.03214687</v>
      </c>
    </row>
    <row r="13" spans="1:6" x14ac:dyDescent="0.25">
      <c r="A13" s="19" t="s">
        <v>49</v>
      </c>
      <c r="B13" s="20">
        <f>B9+B10+B11+B12</f>
        <v>2618555291.9265227</v>
      </c>
      <c r="C13" s="20">
        <f>C9+C10+C11+C12</f>
        <v>2726180806.5109367</v>
      </c>
      <c r="D13" s="20">
        <f>D9+D10+D11+D12</f>
        <v>2838229848.612708</v>
      </c>
      <c r="E13" s="20">
        <f>E9+E10+E11+E12</f>
        <v>2954884230.0984035</v>
      </c>
      <c r="F13" s="20">
        <f>F9+F10+F11+F12</f>
        <v>3076333235.503111</v>
      </c>
    </row>
    <row r="14" spans="1:6" x14ac:dyDescent="0.25">
      <c r="A14" t="s">
        <v>50</v>
      </c>
      <c r="B14" s="21">
        <f>1/(1+Assumptions!$B$26)^(1-0.5*Assumptions!$B$32)</f>
        <v>0.9673848382686027</v>
      </c>
      <c r="C14" s="21">
        <f>1/(1+Assumptions!$B$26)^(2-0.5*Assumptions!$B$32)</f>
        <v>0.9053110667917733</v>
      </c>
      <c r="D14" s="21">
        <f>1/(1+Assumptions!$B$26)^(3-0.5*Assumptions!$B$32)</f>
        <v>0.8472203566085795</v>
      </c>
      <c r="E14" s="21">
        <f>1/(1+Assumptions!$B$26)^(4-0.5*Assumptions!$B$32)</f>
        <v>0.7928571283190362</v>
      </c>
      <c r="F14" s="21">
        <f>1/(1+Assumptions!$B$26)^(5-0.5*Assumptions!$B$32)</f>
        <v>0.7419822021778164</v>
      </c>
    </row>
    <row r="15" spans="1:6" x14ac:dyDescent="0.25">
      <c r="A15" s="19" t="s">
        <v>51</v>
      </c>
      <c r="B15" s="20">
        <f>B13*B14</f>
        <v>2533150687.577733</v>
      </c>
      <c r="C15" s="20">
        <f>C13*C14</f>
        <v>2468041654.209673</v>
      </c>
      <c r="D15" s="20">
        <f>D13*D14</f>
        <v>2404606104.478773</v>
      </c>
      <c r="E15" s="20">
        <f>E13*E14</f>
        <v>2342801025.191026</v>
      </c>
      <c r="F15" s="20">
        <f>F13*F14</f>
        <v>2282584508.7114053</v>
      </c>
    </row>
    <row r="17" spans="1:2" x14ac:dyDescent="0.25">
      <c r="A17" s="22" t="s">
        <v>52</v>
      </c>
      <c r="B17" s="23">
        <f>SUM(B15:F15)</f>
        <v>12031183980.16861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3076333235.503111</v>
      </c>
    </row>
    <row r="5" spans="1:2" x14ac:dyDescent="0.25">
      <c r="A5" t="s">
        <v>56</v>
      </c>
      <c r="B5" s="18">
        <f>IF(Assumptions!$B$33=0,B4,B4-Forecast!F11-Forecast!F10-Forecast!F12)</f>
        <v>2615515245.3501406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0.2218954940302085</v>
      </c>
    </row>
    <row r="7" spans="1:2" x14ac:dyDescent="0.25">
      <c r="A7" t="s">
        <v>58</v>
      </c>
      <c r="B7" s="18">
        <f>-MAX(Forecast!F9,0)*B6</f>
        <v>-580371047.5105114</v>
      </c>
    </row>
    <row r="8" spans="1:2" x14ac:dyDescent="0.25">
      <c r="A8" t="s">
        <v>59</v>
      </c>
      <c r="B8" s="18">
        <f>IF(OR(Assumptions!$B$33=0,Assumptions!B12&lt;=0),B5,MAX(B5+B7,0))</f>
        <v>2035144197.8396292</v>
      </c>
    </row>
    <row r="9" spans="1:2" x14ac:dyDescent="0.25">
      <c r="A9" t="s">
        <v>60</v>
      </c>
      <c r="B9" s="18">
        <f>B8*(1+Assumptions!B12)/(Assumptions!B26-Assumptions!B12)</f>
        <v>47881640363.82176</v>
      </c>
    </row>
    <row r="10" spans="1:2" x14ac:dyDescent="0.25">
      <c r="A10" t="s">
        <v>61</v>
      </c>
      <c r="B10" s="18">
        <f>B9/(1+Assumptions!B26)^(5-0.5*Assumptions!B32)</f>
        <v>35527324961.03469</v>
      </c>
    </row>
    <row r="11" spans="1:2" x14ac:dyDescent="0.25">
      <c r="A11" t="s">
        <v>62</v>
      </c>
      <c r="B11" s="18">
        <f>Forecast!B17+B10</f>
        <v>47558508941.2033</v>
      </c>
    </row>
    <row r="12" spans="1:2" x14ac:dyDescent="0.25">
      <c r="A12" t="s">
        <v>63</v>
      </c>
      <c r="B12" s="18">
        <f>-Assumptions!B30</f>
        <v>-10944000000</v>
      </c>
    </row>
    <row r="13" spans="1:2" x14ac:dyDescent="0.25">
      <c r="A13" t="s">
        <v>64</v>
      </c>
      <c r="B13" s="18">
        <f>B11+B12</f>
        <v>36614508941.2033</v>
      </c>
    </row>
    <row r="14" spans="1:2" x14ac:dyDescent="0.25">
      <c r="A14" s="19" t="s">
        <v>65</v>
      </c>
      <c r="B14" s="24">
        <f>B13/Assumptions!B31</f>
        <v>5.542614129761323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5606673209.948075</v>
      </c>
    </row>
    <row r="18" spans="1:2" x14ac:dyDescent="0.25">
      <c r="A18" t="s">
        <v>60</v>
      </c>
      <c r="B18" s="18">
        <f>B17*Assumptions!B13</f>
        <v>45550224146.20762</v>
      </c>
    </row>
    <row r="19" spans="1:2" x14ac:dyDescent="0.25">
      <c r="A19" t="s">
        <v>61</v>
      </c>
      <c r="B19" s="18">
        <f>B18/(1+Assumptions!B26)^(5-0.5*Assumptions!B32)</f>
        <v>33797455621.696278</v>
      </c>
    </row>
    <row r="20" spans="1:2" x14ac:dyDescent="0.25">
      <c r="A20" t="s">
        <v>62</v>
      </c>
      <c r="B20" s="18">
        <f>Forecast!B17+B19</f>
        <v>45828639601.86488</v>
      </c>
    </row>
    <row r="21" spans="1:2" x14ac:dyDescent="0.25">
      <c r="A21" t="s">
        <v>63</v>
      </c>
      <c r="B21" s="18">
        <f>-Assumptions!B30</f>
        <v>-10944000000</v>
      </c>
    </row>
    <row r="22" spans="1:2" x14ac:dyDescent="0.25">
      <c r="A22" t="s">
        <v>64</v>
      </c>
      <c r="B22" s="18">
        <f>B20+B21</f>
        <v>34884639601.86488</v>
      </c>
    </row>
    <row r="23" spans="1:2" x14ac:dyDescent="0.25">
      <c r="A23" s="19" t="s">
        <v>65</v>
      </c>
      <c r="B23" s="25">
        <f>B22/Assumptions!B31</f>
        <v>5.280750772307733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476.2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554.2614129761323</v>
      </c>
    </row>
    <row r="29" spans="1:2" x14ac:dyDescent="0.25">
      <c r="A29" s="19" t="s">
        <v>73</v>
      </c>
      <c r="B29" s="12">
        <f>B28/B26-1</f>
        <v>0.16392568873610314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0.048566</v>
      </c>
      <c r="B5" s="31">
        <v>8.635532916714359</v>
      </c>
      <c r="C5" s="31">
        <v>9.64471702131464</v>
      </c>
      <c r="D5" s="31">
        <v>11.076115219206232</v>
      </c>
      <c r="E5" s="31">
        <v>13.270846297385225</v>
      </c>
      <c r="F5" s="31">
        <v>17.072931574170305</v>
      </c>
    </row>
    <row r="6" spans="1:6" x14ac:dyDescent="0.25">
      <c r="A6" s="30">
        <v>0.058566</v>
      </c>
      <c r="B6" s="31">
        <v>6.396660920304823</v>
      </c>
      <c r="C6" s="31">
        <v>6.87384375730326</v>
      </c>
      <c r="D6" s="31">
        <v>7.489137174970847</v>
      </c>
      <c r="E6" s="31">
        <v>8.315063007307346</v>
      </c>
      <c r="F6" s="31">
        <v>9.48569094030248</v>
      </c>
    </row>
    <row r="7" spans="1:6" x14ac:dyDescent="0.25">
      <c r="A7" s="30">
        <v>0.068566</v>
      </c>
      <c r="B7" s="31">
        <v>4.990047633283663</v>
      </c>
      <c r="C7" s="31">
        <v>5.2392448631633535</v>
      </c>
      <c r="D7" s="32">
        <v>5.542649462800313</v>
      </c>
      <c r="E7" s="31">
        <v>5.921345043312084</v>
      </c>
      <c r="F7" s="31">
        <v>6.408977696372448</v>
      </c>
    </row>
    <row r="8" spans="1:6" x14ac:dyDescent="0.25">
      <c r="A8" s="30">
        <v>0.078566</v>
      </c>
      <c r="B8" s="31">
        <v>4.023090975451013</v>
      </c>
      <c r="C8" s="31">
        <v>4.159106309661349</v>
      </c>
      <c r="D8" s="31">
        <v>4.318179763022927</v>
      </c>
      <c r="E8" s="31">
        <v>4.50743302122674</v>
      </c>
      <c r="F8" s="31">
        <v>4.737257147777208</v>
      </c>
    </row>
    <row r="9" spans="1:6" x14ac:dyDescent="0.25">
      <c r="A9" s="30">
        <v>0.088566</v>
      </c>
      <c r="B9" s="31">
        <v>3.316647344983657</v>
      </c>
      <c r="C9" s="31">
        <v>3.391018806468557</v>
      </c>
      <c r="D9" s="31">
        <v>3.475203348759971</v>
      </c>
      <c r="E9" s="31">
        <v>3.571714310861722</v>
      </c>
      <c r="F9" s="31">
        <v>3.684003440097763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73712000000</v>
      </c>
      <c r="C5" s="18">
        <v>69916000000</v>
      </c>
      <c r="D5" s="18">
        <v>68187000000</v>
      </c>
      <c r="E5" s="18">
        <v>65322000000</v>
      </c>
      <c r="F5" s="8" t="s">
        <v>84</v>
      </c>
    </row>
    <row r="6" spans="1:6" x14ac:dyDescent="0.25">
      <c r="A6" t="s">
        <v>44</v>
      </c>
      <c r="B6" s="18">
        <v>3103000000</v>
      </c>
      <c r="C6" s="18">
        <v>2809000000</v>
      </c>
      <c r="D6" s="18">
        <v>2825000000</v>
      </c>
      <c r="E6" s="18">
        <v>1480000000</v>
      </c>
      <c r="F6" s="8" t="s">
        <v>85</v>
      </c>
    </row>
    <row r="7" spans="1:6" x14ac:dyDescent="0.25">
      <c r="A7" t="s">
        <v>86</v>
      </c>
      <c r="B7" s="18">
        <v>1895000000</v>
      </c>
      <c r="C7" s="18">
        <v>1775000000</v>
      </c>
      <c r="D7" s="18">
        <v>1723000000</v>
      </c>
      <c r="E7" s="18">
        <v>1700000000</v>
      </c>
      <c r="F7" s="8" t="s">
        <v>87</v>
      </c>
    </row>
    <row r="8" spans="1:6" x14ac:dyDescent="0.25">
      <c r="A8" t="s">
        <v>88</v>
      </c>
      <c r="B8" s="18">
        <v>1666000000</v>
      </c>
      <c r="C8" s="18">
        <v>1539000000</v>
      </c>
      <c r="D8" s="18">
        <v>1386000000</v>
      </c>
      <c r="E8" s="18">
        <v>1250000000</v>
      </c>
      <c r="F8" s="8" t="s">
        <v>89</v>
      </c>
    </row>
    <row r="9" spans="1:6" x14ac:dyDescent="0.25">
      <c r="A9" t="s">
        <v>90</v>
      </c>
      <c r="B9" s="18">
        <v>-202000000</v>
      </c>
      <c r="C9" s="18">
        <v>853000000</v>
      </c>
      <c r="D9" s="18">
        <v>-263000000</v>
      </c>
      <c r="E9" s="18">
        <v>-251000000</v>
      </c>
      <c r="F9" s="8" t="s">
        <v>91</v>
      </c>
    </row>
    <row r="10" spans="1:6" x14ac:dyDescent="0.25">
      <c r="A10" t="s">
        <v>92</v>
      </c>
      <c r="B10" s="18">
        <v>15080000000</v>
      </c>
      <c r="C10" s="18">
        <v>14666000000</v>
      </c>
      <c r="D10" s="18">
        <v>14841000000</v>
      </c>
      <c r="E10" s="18">
        <v>15078000000</v>
      </c>
      <c r="F10" s="8" t="s">
        <v>93</v>
      </c>
    </row>
    <row r="11" spans="1:6" x14ac:dyDescent="0.25">
      <c r="A11" t="s">
        <v>94</v>
      </c>
      <c r="B11" s="18">
        <v>4136000000</v>
      </c>
      <c r="C11" s="18">
        <v>4603000000</v>
      </c>
      <c r="D11" s="18">
        <v>4644000000</v>
      </c>
      <c r="E11" s="18">
        <v>4359000000</v>
      </c>
      <c r="F11" s="8" t="s">
        <v>95</v>
      </c>
    </row>
    <row r="12" spans="1:6" x14ac:dyDescent="0.25">
      <c r="A12" t="s">
        <v>32</v>
      </c>
      <c r="B12" s="34">
        <v>6606000000</v>
      </c>
      <c r="C12" s="34">
        <v>6918000000</v>
      </c>
      <c r="D12" s="34">
        <v>7176000000</v>
      </c>
      <c r="E12" s="34">
        <v>7482000000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2026-09-19T01:06:39Z</dcterms:modified>
</cp:coreProperties>
</file>