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<sst xmlns="http://schemas.openxmlformats.org/spreadsheetml/2006/main" count="111" uniqueCount="99">
  <si>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Tyson Foods, Inc. (TSN)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</si>
  <si>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</si>
  <si>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</si>
  <si>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</si>
  <si>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</si>
  <si>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</si>
  <si>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</si>
  <si>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</si>
  <si>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</si>
  <si>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</si>
  <si>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</si>
  <si>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</si>
  <si>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</si>
  <si>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</si>
  <si>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</si>
  <si>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</si>
  <si>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</si>
  <si>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</si>
  <si>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</si>
  <si>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</si>
  <si>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</si>
  <si>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</si>
  <si>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</si>
  <si>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</si>
  <si>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</si>
  <si>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</si>
  <si>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</si>
  <si>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</si>
  <si>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</si>
  <si>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</si>
  <si>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2025-09-30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</si>
  <si>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</si>
  <si>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</si>
  <si>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</si>
  <si>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</si>
  <si>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</si>
  <si>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</si>
  <si>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</si>
  <si>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</si>
  <si>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</si>
  <si>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</si>
  <si>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</si>
  <si>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</si>
  <si>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</si>
  <si>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</si>
  <si>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</si>
  <si>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</si>
  <si>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</si>
  <si>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</si>
  <si>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</si>
  <si>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</si>
  <si>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</si>
  <si>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</si>
  <si>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</si>
  <si>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</si>
  <si>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</si>
  <si>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</si>
  <si>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</si>
  <si>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</si>
  <si>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</si>
  <si>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</si>
  <si>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</si>
  <si>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</si>
  <si>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</si>
  <si>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</si>
  <si>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</si>
  <si>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</si>
  <si>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</si>
  <si>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</si>
  <si>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</si>
  <si>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</si>
  <si>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</si>
  <si>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</si>
  <si>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</si>
  <si>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</si>
  <si>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</si>
  <si>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</si>
  <si>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</si>
  <si>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</si>
  <si>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2025-09-30</t>
  </si>
  <si>
    <t>2024-09-30</t>
  </si>
  <si>
    <t>2023-09-30</t>
  </si>
  <si>
    <t>2022-09-30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</si>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</sst>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0.00719878201118096</v>
      </c>
    </row>
    <row r="7" spans="1:2" x14ac:dyDescent="0.25">
      <c r="A7" t="s">
        <v>5</v>
      </c>
      <c r="B7" s="6">
        <v>0.03574160051647852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0.024785434955621917</v>
      </c>
    </row>
    <row r="10" spans="1:2" x14ac:dyDescent="0.25">
      <c r="A10" t="s">
        <v>8</v>
      </c>
      <c r="B10" s="6">
        <v>0.02782041534908617</v>
      </c>
    </row>
    <row r="11" spans="1:2" x14ac:dyDescent="0.25">
      <c r="A11" t="s">
        <v>9</v>
      </c>
      <c r="B11" s="6">
        <v>0.09363957597173145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9.338174515346182</v>
      </c>
    </row>
    <row r="14" spans="1:3" x14ac:dyDescent="0.25">
      <c r="A14" t="s">
        <v>12</v>
      </c>
      <c r="B14" s="6">
        <v>0.06816140227280962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0.57857</v>
      </c>
      <c r="C19" s="8" t="s">
        <v>19</v>
      </c>
    </row>
    <row r="20" spans="1:2" x14ac:dyDescent="0.25">
      <c r="A20" t="s">
        <v>20</v>
      </c>
      <c r="B20" s="10">
        <f>B17+B19*B18</f>
        <v>0.08180135000000001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18564564992</v>
      </c>
    </row>
    <row r="23" spans="1:2" x14ac:dyDescent="0.25">
      <c r="A23" t="s">
        <v>24</v>
      </c>
      <c r="B23" s="11">
        <v>8830000000</v>
      </c>
    </row>
    <row r="24" spans="1:2" x14ac:dyDescent="0.25">
      <c r="A24" t="s">
        <v>25</v>
      </c>
      <c r="B24" s="10">
        <f>B22/(B22+B23)</f>
        <v>0.6776732902099882</v>
      </c>
    </row>
    <row r="25" spans="1:2" x14ac:dyDescent="0.25">
      <c r="A25" t="s">
        <v>26</v>
      </c>
      <c r="B25" s="10">
        <f>1-B24</f>
        <v>0.32232670979001177</v>
      </c>
    </row>
    <row r="26" spans="1:2" x14ac:dyDescent="0.25">
      <c r="A26" t="s">
        <v>27</v>
      </c>
      <c r="B26" s="12">
        <f>B24*B20+B25*B21*(1-B8)</f>
        <v>0.06816140227280962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54441000000</v>
      </c>
      <c r="C29" s="8" t="s">
        <v>30</v>
      </c>
    </row>
    <row r="30" spans="1:2" x14ac:dyDescent="0.25">
      <c r="A30" t="s">
        <v>31</v>
      </c>
      <c r="B30" s="11">
        <v>7601000000</v>
      </c>
    </row>
    <row r="31" spans="1:2" x14ac:dyDescent="0.25">
      <c r="A31" t="s">
        <v>32</v>
      </c>
      <c r="B31" s="13">
        <v>356390977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0.00719878201118096</v>
      </c>
      <c r="C5" s="10">
        <f>Assumptions!B6</f>
        <v>0.00719878201118096</v>
      </c>
      <c r="D5" s="10">
        <f>Assumptions!B6</f>
        <v>0.00719878201118096</v>
      </c>
      <c r="E5" s="10">
        <f>Assumptions!B6</f>
        <v>0.00719878201118096</v>
      </c>
      <c r="F5" s="10">
        <f>Assumptions!B6</f>
        <v>0.00719878201118096</v>
      </c>
    </row>
    <row r="6" spans="1:6" x14ac:dyDescent="0.25">
      <c r="A6" t="s">
        <v>43</v>
      </c>
      <c r="B6" s="18">
        <f>Assumptions!B29*(1+B5)</f>
        <v>54832908891.4707</v>
      </c>
      <c r="C6" s="18">
        <f>B6*(1+C5)</f>
        <v>55227639049.61935</v>
      </c>
      <c r="D6" s="18">
        <f>C6*(1+D5)</f>
        <v>55625210784.12974</v>
      </c>
      <c r="E6" s="18">
        <f>D6*(1+E5)</f>
        <v>56025644550.89068</v>
      </c>
      <c r="F6" s="18">
        <f>E6*(1+F5)</f>
        <v>56428960953.04845</v>
      </c>
    </row>
    <row r="7" spans="1:6" x14ac:dyDescent="0.25">
      <c r="A7" t="s">
        <v>5</v>
      </c>
      <c r="B7" s="10">
        <f>Assumptions!B7</f>
        <v>0.03574160051647852</v>
      </c>
      <c r="C7" s="10">
        <f>Assumptions!B7</f>
        <v>0.03574160051647852</v>
      </c>
      <c r="D7" s="10">
        <f>Assumptions!B7</f>
        <v>0.03574160051647852</v>
      </c>
      <c r="E7" s="10">
        <f>Assumptions!B7</f>
        <v>0.03574160051647852</v>
      </c>
      <c r="F7" s="10">
        <f>Assumptions!B7</f>
        <v>0.03574160051647852</v>
      </c>
    </row>
    <row r="8" spans="1:6" x14ac:dyDescent="0.25">
      <c r="A8" t="s">
        <v>44</v>
      </c>
      <c r="B8" s="18">
        <f>B6*B7</f>
        <v>1959815924.7554088</v>
      </c>
      <c r="C8" s="18">
        <f>C6*C7</f>
        <v>1973924212.379764</v>
      </c>
      <c r="D8" s="18">
        <f>D6*D7</f>
        <v>1988134062.491278</v>
      </c>
      <c r="E8" s="18">
        <f>E6*E7</f>
        <v>2002446206.2161562</v>
      </c>
      <c r="F8" s="18">
        <f>F6*F7</f>
        <v>2016861379.9438224</v>
      </c>
    </row>
    <row r="9" spans="1:6" x14ac:dyDescent="0.25">
      <c r="A9" t="s">
        <v>45</v>
      </c>
      <c r="B9" s="18">
        <f>B8*(1-Assumptions!B8)</f>
        <v>1548254580.556773</v>
      </c>
      <c r="C9" s="18">
        <f>C8*(1-Assumptions!B8)</f>
        <v>1559400127.7800138</v>
      </c>
      <c r="D9" s="18">
        <f>D8*(1-Assumptions!B8)</f>
        <v>1570625909.3681097</v>
      </c>
      <c r="E9" s="18">
        <f>E8*(1-Assumptions!B8)</f>
        <v>1581932502.9107635</v>
      </c>
      <c r="F9" s="18">
        <f>F8*(1-Assumptions!B8)</f>
        <v>1593320490.1556199</v>
      </c>
    </row>
    <row r="10" spans="1:6" x14ac:dyDescent="0.25">
      <c r="A10" t="s">
        <v>46</v>
      </c>
      <c r="B10" s="18">
        <f>B6*Assumptions!B9</f>
        <v>1359057496.7570899</v>
      </c>
      <c r="C10" s="18">
        <f>C6*Assumptions!B9</f>
        <v>1368841055.4169054</v>
      </c>
      <c r="D10" s="18">
        <f>D6*Assumptions!B9</f>
        <v>1378695043.7828064</v>
      </c>
      <c r="E10" s="18">
        <f>E6*Assumptions!B9</f>
        <v>1388619968.8628943</v>
      </c>
      <c r="F10" s="18">
        <f>F6*Assumptions!B9</f>
        <v>1398616341.3151112</v>
      </c>
    </row>
    <row r="11" spans="1:6" x14ac:dyDescent="0.25">
      <c r="A11" t="s">
        <v>47</v>
      </c>
      <c r="B11" s="18">
        <f>-B6*Assumptions!B10</f>
        <v>-1525474300.159315</v>
      </c>
      <c r="C11" s="18">
        <f>-C6*Assumptions!B10</f>
        <v>-1536455857.1098208</v>
      </c>
      <c r="D11" s="18">
        <f>-D6*Assumptions!B10</f>
        <v>-1547516467.8949566</v>
      </c>
      <c r="E11" s="18">
        <f>-E6*Assumptions!B10</f>
        <v>-1558656701.606045</v>
      </c>
      <c r="F11" s="18">
        <f>-F6*Assumptions!B10</f>
        <v>-1569877131.431173</v>
      </c>
    </row>
    <row r="12" spans="1:6" x14ac:dyDescent="0.25">
      <c r="A12" t="s">
        <v>48</v>
      </c>
      <c r="B12" s="18">
        <f>-(B6-Assumptions!B29)*Assumptions!B11</f>
        <v>-36698182.41686796</v>
      </c>
      <c r="C12" s="18">
        <f>-(C6-B6)*Assumptions!B11</f>
        <v>-36962364.63229347</v>
      </c>
      <c r="D12" s="18">
        <f>-(D6-C6)*Assumptions!B11</f>
        <v>-37228448.637898825</v>
      </c>
      <c r="E12" s="18">
        <f>-(E6-D6)*Assumptions!B11</f>
        <v>-37496448.124257684</v>
      </c>
      <c r="F12" s="18">
        <f>-(F6-E6)*Assumptions!B11</f>
        <v>-37766376.88049773</v>
      </c>
    </row>
    <row r="13" spans="1:6" x14ac:dyDescent="0.25">
      <c r="A13" s="19" t="s">
        <v>49</v>
      </c>
      <c r="B13" s="20">
        <f>B9+B10+B11+B12</f>
        <v>1345139594.7376797</v>
      </c>
      <c r="C13" s="20">
        <f>C9+C10+C11+C12</f>
        <v>1354822961.4548051</v>
      </c>
      <c r="D13" s="20">
        <f>D9+D10+D11+D12</f>
        <v>1364576036.6180606</v>
      </c>
      <c r="E13" s="20">
        <f>E9+E10+E11+E12</f>
        <v>1374399322.043355</v>
      </c>
      <c r="F13" s="20">
        <f>F9+F10+F11+F12</f>
        <v>1384293323.15906</v>
      </c>
    </row>
    <row r="14" spans="1:6" x14ac:dyDescent="0.25">
      <c r="A14" t="s">
        <v>50</v>
      </c>
      <c r="B14" s="21">
        <f>1/(1+Assumptions!$B$26)^(1-0.5*Assumptions!$B$32)</f>
        <v>0.9675681401896435</v>
      </c>
      <c r="C14" s="21">
        <f>1/(1+Assumptions!$B$26)^(2-0.5*Assumptions!$B$32)</f>
        <v>0.905825784503048</v>
      </c>
      <c r="D14" s="21">
        <f>1/(1+Assumptions!$B$26)^(3-0.5*Assumptions!$B$32)</f>
        <v>0.8480233254783897</v>
      </c>
      <c r="E14" s="21">
        <f>1/(1+Assumptions!$B$26)^(4-0.5*Assumptions!$B$32)</f>
        <v>0.7939093508471518</v>
      </c>
      <c r="F14" s="21">
        <f>1/(1+Assumptions!$B$26)^(5-0.5*Assumptions!$B$32)</f>
        <v>0.7432484914338688</v>
      </c>
    </row>
    <row r="15" spans="1:6" x14ac:dyDescent="0.25">
      <c r="A15" s="19" t="s">
        <v>51</v>
      </c>
      <c r="B15" s="20">
        <f>B13*B14</f>
        <v>1301514215.9757876</v>
      </c>
      <c r="C15" s="20">
        <f>C13*C14</f>
        <v>1227233571.9225416</v>
      </c>
      <c r="D15" s="20">
        <f>D13*D14</f>
        <v>1157192308.4409685</v>
      </c>
      <c r="E15" s="20">
        <f>E13*E14</f>
        <v>1091148473.5682054</v>
      </c>
      <c r="F15" s="20">
        <f>F13*F14</f>
        <v>1028873924.1399485</v>
      </c>
    </row>
    <row r="17" spans="1:2" x14ac:dyDescent="0.25">
      <c r="A17" s="22" t="s">
        <v>52</v>
      </c>
      <c r="B17" s="23">
        <f>SUM(B15:F15)</f>
        <v>5805962494.047452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1384293323.15906</v>
      </c>
    </row>
    <row r="5" spans="1:2" x14ac:dyDescent="0.25">
      <c r="A5" t="s">
        <v>56</v>
      </c>
      <c r="B5" s="18">
        <f>IF(Assumptions!$B$33=0,B4,B4-Forecast!F11-Forecast!F10-Forecast!F12)</f>
        <v>1802691295.133242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0.36677649177374383</v>
      </c>
    </row>
    <row r="7" spans="1:2" x14ac:dyDescent="0.25">
      <c r="A7" t="s">
        <v>58</v>
      </c>
      <c r="B7" s="18">
        <f>-MAX(Forecast!F9,0)*B6</f>
        <v>-661184788.9800371</v>
      </c>
    </row>
    <row r="8" spans="1:2" x14ac:dyDescent="0.25">
      <c r="A8" t="s">
        <v>59</v>
      </c>
      <c r="B8" s="18">
        <f>IF(OR(Assumptions!$B$33=0,Assumptions!B12&lt;=0),B5,MAX(B5+B7,0))</f>
        <v>1141506506.153205</v>
      </c>
    </row>
    <row r="9" spans="1:2" x14ac:dyDescent="0.25">
      <c r="A9" t="s">
        <v>60</v>
      </c>
      <c r="B9" s="18">
        <f>B8*(1+Assumptions!B12)/(Assumptions!B26-Assumptions!B12)</f>
        <v>27108576348.181522</v>
      </c>
    </row>
    <row r="10" spans="1:2" x14ac:dyDescent="0.25">
      <c r="A10" t="s">
        <v>61</v>
      </c>
      <c r="B10" s="18">
        <f>B9/(1+Assumptions!B26)^(5-0.5*Assumptions!B32)</f>
        <v>20148408475.705772</v>
      </c>
    </row>
    <row r="11" spans="1:2" x14ac:dyDescent="0.25">
      <c r="A11" t="s">
        <v>62</v>
      </c>
      <c r="B11" s="18">
        <f>Forecast!B17+B10</f>
        <v>25954370969.753223</v>
      </c>
    </row>
    <row r="12" spans="1:2" x14ac:dyDescent="0.25">
      <c r="A12" t="s">
        <v>63</v>
      </c>
      <c r="B12" s="18">
        <f>-Assumptions!B30</f>
        <v>-7601000000</v>
      </c>
    </row>
    <row r="13" spans="1:2" x14ac:dyDescent="0.25">
      <c r="A13" t="s">
        <v>64</v>
      </c>
      <c r="B13" s="18">
        <f>B11+B12</f>
        <v>18353370969.753223</v>
      </c>
    </row>
    <row r="14" spans="1:2" x14ac:dyDescent="0.25">
      <c r="A14" s="19" t="s">
        <v>65</v>
      </c>
      <c r="B14" s="24">
        <f>B13/Assumptions!B31</f>
        <v>51.4978553167838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3415477721.2589335</v>
      </c>
    </row>
    <row r="18" spans="1:2" x14ac:dyDescent="0.25">
      <c r="A18" t="s">
        <v>60</v>
      </c>
      <c r="B18" s="18">
        <f>B17*Assumptions!B13</f>
        <v>31894327014.392826</v>
      </c>
    </row>
    <row r="19" spans="1:2" x14ac:dyDescent="0.25">
      <c r="A19" t="s">
        <v>61</v>
      </c>
      <c r="B19" s="18">
        <f>B18/(1+Assumptions!B26)^(5-0.5*Assumptions!B32)</f>
        <v>23705410438.745956</v>
      </c>
    </row>
    <row r="20" spans="1:2" x14ac:dyDescent="0.25">
      <c r="A20" t="s">
        <v>62</v>
      </c>
      <c r="B20" s="18">
        <f>Forecast!B17+B19</f>
        <v>29511372932.793407</v>
      </c>
    </row>
    <row r="21" spans="1:2" x14ac:dyDescent="0.25">
      <c r="A21" t="s">
        <v>63</v>
      </c>
      <c r="B21" s="18">
        <f>-Assumptions!B30</f>
        <v>-7601000000</v>
      </c>
    </row>
    <row r="22" spans="1:2" x14ac:dyDescent="0.25">
      <c r="A22" t="s">
        <v>64</v>
      </c>
      <c r="B22" s="18">
        <f>B20+B21</f>
        <v>21910372932.793407</v>
      </c>
    </row>
    <row r="23" spans="1:2" x14ac:dyDescent="0.25">
      <c r="A23" s="19" t="s">
        <v>65</v>
      </c>
      <c r="B23" s="25">
        <f>B22/Assumptions!B31</f>
        <v>61.478472651661455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52.77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51.4978553167838</v>
      </c>
    </row>
    <row r="29" spans="1:2" x14ac:dyDescent="0.25">
      <c r="A29" s="19" t="s">
        <v>73</v>
      </c>
      <c r="B29" s="12">
        <f>B28/B26-1</f>
        <v>-0.024107346659393625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0.048161</v>
      </c>
      <c r="B5" s="31">
        <v>81.98572362702903</v>
      </c>
      <c r="C5" s="31">
        <v>82.41067886427719</v>
      </c>
      <c r="D5" s="31">
        <v>82.83563410152527</v>
      </c>
      <c r="E5" s="31">
        <v>83.26058933877336</v>
      </c>
      <c r="F5" s="31">
        <v>83.68554457602147</v>
      </c>
    </row>
    <row r="6" spans="1:6" x14ac:dyDescent="0.25">
      <c r="A6" s="30">
        <v>0.058161</v>
      </c>
      <c r="B6" s="31">
        <v>63.77966246802916</v>
      </c>
      <c r="C6" s="31">
        <v>64.11683324089282</v>
      </c>
      <c r="D6" s="31">
        <v>64.45400401375649</v>
      </c>
      <c r="E6" s="31">
        <v>64.79117478662016</v>
      </c>
      <c r="F6" s="31">
        <v>65.12834555948385</v>
      </c>
    </row>
    <row r="7" spans="1:6" x14ac:dyDescent="0.25">
      <c r="A7" s="30">
        <v>0.068161</v>
      </c>
      <c r="B7" s="31">
        <v>50.946738490058316</v>
      </c>
      <c r="C7" s="31">
        <v>51.22251894568385</v>
      </c>
      <c r="D7" s="32">
        <v>51.49829940130936</v>
      </c>
      <c r="E7" s="31">
        <v>51.774079856934875</v>
      </c>
      <c r="F7" s="31">
        <v>52.04986031256039</v>
      </c>
    </row>
    <row r="8" spans="1:6" x14ac:dyDescent="0.25">
      <c r="A8" s="30">
        <v>0.078161</v>
      </c>
      <c r="B8" s="31">
        <v>41.422972074268436</v>
      </c>
      <c r="C8" s="31">
        <v>41.65359276940617</v>
      </c>
      <c r="D8" s="31">
        <v>41.88421346454388</v>
      </c>
      <c r="E8" s="31">
        <v>42.114834159681614</v>
      </c>
      <c r="F8" s="31">
        <v>42.34545485481932</v>
      </c>
    </row>
    <row r="9" spans="1:6" x14ac:dyDescent="0.25">
      <c r="A9" s="30">
        <v>0.088161</v>
      </c>
      <c r="B9" s="31">
        <v>34.08094198520149</v>
      </c>
      <c r="C9" s="31">
        <v>34.27708324180823</v>
      </c>
      <c r="D9" s="31">
        <v>34.47322449841496</v>
      </c>
      <c r="E9" s="31">
        <v>34.669365755021694</v>
      </c>
      <c r="F9" s="31">
        <v>34.86550701162842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54441000000</v>
      </c>
      <c r="C5" s="18">
        <v>53309000000</v>
      </c>
      <c r="D5" s="18">
        <v>52881000000</v>
      </c>
      <c r="E5" s="18">
        <v>53282000000</v>
      </c>
      <c r="F5" s="8" t="s">
        <v>84</v>
      </c>
    </row>
    <row r="6" spans="1:6" x14ac:dyDescent="0.25">
      <c r="A6" t="s">
        <v>44</v>
      </c>
      <c r="B6" s="18">
        <v>1441000000</v>
      </c>
      <c r="C6" s="18">
        <v>1409000000</v>
      </c>
      <c r="D6" s="18">
        <v>386000000</v>
      </c>
      <c r="E6" s="18">
        <v>4410000000</v>
      </c>
      <c r="F6" s="8" t="s">
        <v>85</v>
      </c>
    </row>
    <row r="7" spans="1:6" x14ac:dyDescent="0.25">
      <c r="A7" t="s">
        <v>86</v>
      </c>
      <c r="B7" s="18">
        <v>1361000000</v>
      </c>
      <c r="C7" s="18">
        <v>1400000000</v>
      </c>
      <c r="D7" s="18">
        <v>1339000000</v>
      </c>
      <c r="E7" s="18">
        <v>1202000000</v>
      </c>
      <c r="F7" s="8" t="s">
        <v>87</v>
      </c>
    </row>
    <row r="8" spans="1:6" x14ac:dyDescent="0.25">
      <c r="A8" t="s">
        <v>88</v>
      </c>
      <c r="B8" s="18">
        <v>978000000</v>
      </c>
      <c r="C8" s="18">
        <v>1132000000</v>
      </c>
      <c r="D8" s="18">
        <v>1939000000</v>
      </c>
      <c r="E8" s="18">
        <v>1887000000</v>
      </c>
      <c r="F8" s="8" t="s">
        <v>89</v>
      </c>
    </row>
    <row r="9" spans="1:6" x14ac:dyDescent="0.25">
      <c r="A9" t="s">
        <v>90</v>
      </c>
      <c r="B9" s="18">
        <v>106000000</v>
      </c>
      <c r="C9" s="18">
        <v>-224000000</v>
      </c>
      <c r="D9" s="18">
        <v>-187000000</v>
      </c>
      <c r="E9" s="18">
        <v>2104000000</v>
      </c>
      <c r="F9" s="8" t="s">
        <v>91</v>
      </c>
    </row>
    <row r="10" spans="1:6" x14ac:dyDescent="0.25">
      <c r="A10" t="s">
        <v>92</v>
      </c>
      <c r="B10" s="18">
        <v>8830000000</v>
      </c>
      <c r="C10" s="18">
        <v>9787000000</v>
      </c>
      <c r="D10" s="18">
        <v>9506000000</v>
      </c>
      <c r="E10" s="18">
        <v>8321000000</v>
      </c>
      <c r="F10" s="8" t="s">
        <v>93</v>
      </c>
    </row>
    <row r="11" spans="1:6" x14ac:dyDescent="0.25">
      <c r="A11" t="s">
        <v>94</v>
      </c>
      <c r="B11" s="18">
        <v>1229000000</v>
      </c>
      <c r="C11" s="18">
        <v>1717000000</v>
      </c>
      <c r="D11" s="18">
        <v>573000000</v>
      </c>
      <c r="E11" s="18">
        <v>1031000000</v>
      </c>
      <c r="F11" s="8" t="s">
        <v>95</v>
      </c>
    </row>
    <row r="12" spans="1:6" x14ac:dyDescent="0.25">
      <c r="A12" t="s">
        <v>32</v>
      </c>
      <c r="B12" s="34">
        <v>356390977</v>
      </c>
      <c r="C12" s="34">
        <v>355555556</v>
      </c>
      <c r="D12" s="34">
        <v>354000000</v>
      </c>
      <c r="E12" s="34">
        <v>363000000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2026-09-19T00:06:55Z</dcterms:modified>
</cp:coreProperties>
</file>