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<sst xmlns="http://schemas.openxmlformats.org/spreadsheetml/2006/main" count="115" uniqueCount="102">
  <si>
    <t>TotalEnergies SE (TTE.PA)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</si>
  <si>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</si>
  <si>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</si>
  <si>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</si>
  <si>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</si>
  <si>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</si>
  <si>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</si>
  <si>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</si>
  <si>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</si>
  <si>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</si>
  <si>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</si>
  <si>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</si>
  <si>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</si>
  <si>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</si>
  <si>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</si>
  <si>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</si>
  <si>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</si>
  <si>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</si>
  <si>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</si>
  <si>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</si>
  <si>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</si>
  <si>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</si>
  <si>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</si>
  <si>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</si>
  <si>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</si>
  <si>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</si>
  <si>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</si>
  <si>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</si>
  <si>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</si>
  <si>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</si>
  <si>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</si>
  <si>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</si>
  <si>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</si>
  <si>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</si>
  <si>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</si>
  <si>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</si>
  <si>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</si>
  <si>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</si>
  <si>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</si>
  <si>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</si>
  <si>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</si>
  <si>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</si>
  <si>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</si>
  <si>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</si>
  <si>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</si>
  <si>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</si>
  <si>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</si>
  <si>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</si>
  <si>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</si>
  <si>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</si>
  <si>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</si>
  <si>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</si>
  <si>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</si>
  <si>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</si>
  <si>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</si>
  <si>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</si>
  <si>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</si>
  <si>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</si>
  <si>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</si>
  <si>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</si>
  <si>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</si>
  <si>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</si>
  <si>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</si>
  <si>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</si>
  <si>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</si>
  <si>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</si>
  <si>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</si>
  <si>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</si>
  <si>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</si>
  <si>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</si>
  <si>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USD to EUR</t>
  </si>
  <si>
    <t>USD/EUR at 0.8704</t>
  </si>
  <si>
    <t>Value per share (EUR)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</si>
  <si>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</si>
  <si>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</si>
  <si>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</si>
  <si>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</si>
  <si>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</si>
  <si>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</si>
  <si>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</si>
  <si>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</si>
  <si>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</si>
  <si>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</si>
  <si>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</si>
  <si>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</si>
  <si>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</si>
  <si>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</si>
  <si>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</si>
  <si>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</si>
  <si>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</si>
  <si>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</si>
  <si>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</si>
  <si>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</si>
  <si>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</si>
  <si>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</si>
  <si>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</si>
  <si>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</si>
  <si>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</si>
  <si>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</si>
  <si>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EUR. Modelled in USD, converted at the end.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</si>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</sst>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-0.11527552556747911</v>
      </c>
    </row>
    <row r="7" spans="1:2" x14ac:dyDescent="0.25">
      <c r="A7" t="s">
        <v>5</v>
      </c>
      <c r="B7" s="6">
        <v>0.14054015960619443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0.0645025931356266</v>
      </c>
    </row>
    <row r="10" spans="1:2" x14ac:dyDescent="0.25">
      <c r="A10" t="s">
        <v>8</v>
      </c>
      <c r="B10" s="6">
        <v>0.07743021720895792</v>
      </c>
    </row>
    <row r="11" spans="1:2" x14ac:dyDescent="0.25">
      <c r="A11" t="s">
        <v>9</v>
      </c>
      <c r="B11" s="6">
        <v>0.10130704949646453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6.162728120336373</v>
      </c>
    </row>
    <row r="14" spans="1:3" x14ac:dyDescent="0.25">
      <c r="A14" t="s">
        <v>12</v>
      </c>
      <c r="B14" s="6">
        <v>0.12382343914047217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0.3702</v>
      </c>
      <c r="C19" s="8" t="s">
        <v>19</v>
      </c>
    </row>
    <row r="20" spans="1:2" x14ac:dyDescent="0.25">
      <c r="A20" t="s">
        <v>20</v>
      </c>
      <c r="B20" s="10">
        <f>B17+B19*B18</f>
        <v>0.054211999999999996</v>
      </c>
    </row>
    <row r="21" spans="1:3" x14ac:dyDescent="0.25">
      <c r="A21" t="s">
        <v>21</v>
      </c>
      <c r="B21" s="6">
        <v>0.04595966401652967</v>
      </c>
      <c r="C21" s="8" t="s">
        <v>22</v>
      </c>
    </row>
    <row r="22" spans="1:2" x14ac:dyDescent="0.25">
      <c r="A22" t="s">
        <v>23</v>
      </c>
      <c r="B22" s="11">
        <v>175220654080</v>
      </c>
    </row>
    <row r="23" spans="1:2" x14ac:dyDescent="0.25">
      <c r="A23" t="s">
        <v>24</v>
      </c>
      <c r="B23" s="11">
        <v>60071000000</v>
      </c>
    </row>
    <row r="24" spans="1:2" x14ac:dyDescent="0.25">
      <c r="A24" t="s">
        <v>25</v>
      </c>
      <c r="B24" s="10">
        <f>B22/(B22+B23)</f>
        <v>0.7446955769218416</v>
      </c>
    </row>
    <row r="25" spans="1:2" x14ac:dyDescent="0.25">
      <c r="A25" t="s">
        <v>26</v>
      </c>
      <c r="B25" s="10">
        <f>1-B24</f>
        <v>0.25530442307815837</v>
      </c>
    </row>
    <row r="26" spans="1:2" x14ac:dyDescent="0.25">
      <c r="A26" t="s">
        <v>27</v>
      </c>
      <c r="B26" s="12">
        <f>B24*B20+B25*B21*(1-B8)</f>
        <v>0.0490778461019886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182344000000</v>
      </c>
      <c r="C29" s="8" t="s">
        <v>30</v>
      </c>
    </row>
    <row r="30" spans="1:2" x14ac:dyDescent="0.25">
      <c r="A30" t="s">
        <v>31</v>
      </c>
      <c r="B30" s="11">
        <v>32907000000</v>
      </c>
    </row>
    <row r="31" spans="1:2" x14ac:dyDescent="0.25">
      <c r="A31" t="s">
        <v>32</v>
      </c>
      <c r="B31" s="13">
        <v>2247773973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-0.11527552556747911</v>
      </c>
      <c r="C5" s="10">
        <f>Assumptions!B6</f>
        <v>-0.11527552556747911</v>
      </c>
      <c r="D5" s="10">
        <f>Assumptions!B6</f>
        <v>-0.11527552556747911</v>
      </c>
      <c r="E5" s="10">
        <f>Assumptions!B6</f>
        <v>-0.11527552556747911</v>
      </c>
      <c r="F5" s="10">
        <f>Assumptions!B6</f>
        <v>-0.11527552556747911</v>
      </c>
    </row>
    <row r="6" spans="1:6" x14ac:dyDescent="0.25">
      <c r="A6" t="s">
        <v>43</v>
      </c>
      <c r="B6" s="18">
        <f>Assumptions!B29*(1+B5)</f>
        <v>161324199565.92358</v>
      </c>
      <c r="C6" s="18">
        <f>B6*(1+C5)</f>
        <v>142727467674.20886</v>
      </c>
      <c r="D6" s="18">
        <f>C6*(1+D5)</f>
        <v>126274483825.14905</v>
      </c>
      <c r="E6" s="18">
        <f>D6*(1+E5)</f>
        <v>111718126336.44286</v>
      </c>
      <c r="F6" s="18">
        <f>E6*(1+F5)</f>
        <v>98839760607.59538</v>
      </c>
    </row>
    <row r="7" spans="1:6" x14ac:dyDescent="0.25">
      <c r="A7" t="s">
        <v>5</v>
      </c>
      <c r="B7" s="10">
        <f>Assumptions!B7</f>
        <v>0.14054015960619443</v>
      </c>
      <c r="C7" s="10">
        <f>Assumptions!B7</f>
        <v>0.14054015960619443</v>
      </c>
      <c r="D7" s="10">
        <f>Assumptions!B7</f>
        <v>0.14054015960619443</v>
      </c>
      <c r="E7" s="10">
        <f>Assumptions!B7</f>
        <v>0.14054015960619443</v>
      </c>
      <c r="F7" s="10">
        <f>Assumptions!B7</f>
        <v>0.14054015960619443</v>
      </c>
    </row>
    <row r="8" spans="1:6" x14ac:dyDescent="0.25">
      <c r="A8" t="s">
        <v>44</v>
      </c>
      <c r="B8" s="18">
        <f>B6*B7</f>
        <v>22672528755.33646</v>
      </c>
      <c r="C8" s="18">
        <f>C6*C7</f>
        <v>20058941087.12127</v>
      </c>
      <c r="D8" s="18">
        <f>D6*D7</f>
        <v>17746636110.976265</v>
      </c>
      <c r="E8" s="18">
        <f>E6*E7</f>
        <v>15700883306.228672</v>
      </c>
      <c r="F8" s="18">
        <f>F6*F7</f>
        <v>13890955731.229504</v>
      </c>
    </row>
    <row r="9" spans="1:6" x14ac:dyDescent="0.25">
      <c r="A9" t="s">
        <v>45</v>
      </c>
      <c r="B9" s="18">
        <f>B8*(1-Assumptions!B8)</f>
        <v>16823016336.459654</v>
      </c>
      <c r="C9" s="18">
        <f>C8*(1-Assumptions!B8)</f>
        <v>14883734286.643982</v>
      </c>
      <c r="D9" s="18">
        <f>D8*(1-Assumptions!B8)</f>
        <v>13168003994.344389</v>
      </c>
      <c r="E9" s="18">
        <f>E8*(1-Assumptions!B8)</f>
        <v>11650055413.221674</v>
      </c>
      <c r="F9" s="18">
        <f>F8*(1-Assumptions!B8)</f>
        <v>10307089152.572292</v>
      </c>
    </row>
    <row r="10" spans="1:6" x14ac:dyDescent="0.25">
      <c r="A10" t="s">
        <v>46</v>
      </c>
      <c r="B10" s="18">
        <f>B6*Assumptions!B9</f>
        <v>10405829207.531399</v>
      </c>
      <c r="C10" s="18">
        <f>C6*Assumptions!B9</f>
        <v>9206291776.667793</v>
      </c>
      <c r="D10" s="18">
        <f>D6*Assumptions!B9</f>
        <v>8145031653.584851</v>
      </c>
      <c r="E10" s="18">
        <f>E6*Assumptions!B9</f>
        <v>7206108848.954104</v>
      </c>
      <c r="F10" s="18">
        <f>F6*Assumptions!B9</f>
        <v>6375420864.094459</v>
      </c>
    </row>
    <row r="11" spans="1:6" x14ac:dyDescent="0.25">
      <c r="A11" t="s">
        <v>47</v>
      </c>
      <c r="B11" s="18">
        <f>-B6*Assumptions!B10</f>
        <v>-12491367813.450737</v>
      </c>
      <c r="C11" s="18">
        <f>-C6*Assumptions!B10</f>
        <v>-11051418823.698511</v>
      </c>
      <c r="D11" s="18">
        <f>-D6*Assumptions!B10</f>
        <v>-9777460710.530334</v>
      </c>
      <c r="E11" s="18">
        <f>-E6*Assumptions!B10</f>
        <v>-8650358788.408573</v>
      </c>
      <c r="F11" s="18">
        <f>-F6*Assumptions!B10</f>
        <v>-7653184132.727512</v>
      </c>
    </row>
    <row r="12" spans="1:6" x14ac:dyDescent="0.25">
      <c r="A12" t="s">
        <v>48</v>
      </c>
      <c r="B12" s="18">
        <f>-(B6-Assumptions!B29)*Assumptions!B11</f>
        <v>2129453962.980786</v>
      </c>
      <c r="C12" s="18">
        <f>-(C6-B6)*Assumptions!B11</f>
        <v>1883980038.2264237</v>
      </c>
      <c r="D12" s="18">
        <f>-(D6-C6)*Assumptions!B11</f>
        <v>1666803249.1612341</v>
      </c>
      <c r="E12" s="18">
        <f>-(E6-D6)*Assumptions!B11</f>
        <v>1474661628.5965903</v>
      </c>
      <c r="F12" s="18">
        <f>-(F6-E6)*Assumptions!B11</f>
        <v>1304669234.3259234</v>
      </c>
    </row>
    <row r="13" spans="1:6" x14ac:dyDescent="0.25">
      <c r="A13" s="19" t="s">
        <v>49</v>
      </c>
      <c r="B13" s="20">
        <f>B9+B10+B11+B12</f>
        <v>16866931693.5211</v>
      </c>
      <c r="C13" s="20">
        <f>C9+C10+C11+C12</f>
        <v>14922587277.839687</v>
      </c>
      <c r="D13" s="20">
        <f>D9+D10+D11+D12</f>
        <v>13202378186.56014</v>
      </c>
      <c r="E13" s="20">
        <f>E9+E10+E11+E12</f>
        <v>11680467102.363794</v>
      </c>
      <c r="F13" s="20">
        <f>F9+F10+F11+F12</f>
        <v>10333995118.265163</v>
      </c>
    </row>
    <row r="14" spans="1:6" x14ac:dyDescent="0.25">
      <c r="A14" t="s">
        <v>50</v>
      </c>
      <c r="B14" s="21">
        <f>1/(1+Assumptions!$B$26)^(1-0.5*Assumptions!$B$32)</f>
        <v>0.976328893547414</v>
      </c>
      <c r="C14" s="21">
        <f>1/(1+Assumptions!$B$26)^(2-0.5*Assumptions!$B$32)</f>
        <v>0.9306543810596282</v>
      </c>
      <c r="D14" s="21">
        <f>1/(1+Assumptions!$B$26)^(3-0.5*Assumptions!$B$32)</f>
        <v>0.8871166086650472</v>
      </c>
      <c r="E14" s="21">
        <f>1/(1+Assumptions!$B$26)^(4-0.5*Assumptions!$B$32)</f>
        <v>0.8456156156202007</v>
      </c>
      <c r="F14" s="21">
        <f>1/(1+Assumptions!$B$26)^(5-0.5*Assumptions!$B$32)</f>
        <v>0.8060561175342865</v>
      </c>
    </row>
    <row r="15" spans="1:6" x14ac:dyDescent="0.25">
      <c r="A15" s="19" t="s">
        <v>51</v>
      </c>
      <c r="B15" s="20">
        <f>B13*B14</f>
        <v>16467672757.875265</v>
      </c>
      <c r="C15" s="20">
        <f>C13*C14</f>
        <v>13887771226.866177</v>
      </c>
      <c r="D15" s="20">
        <f>D13*D14</f>
        <v>11712048963.174627</v>
      </c>
      <c r="E15" s="20">
        <f>E13*E14</f>
        <v>9877185379.496862</v>
      </c>
      <c r="F15" s="20">
        <f>F13*F14</f>
        <v>8329779983.647088</v>
      </c>
    </row>
    <row r="17" spans="1:2" x14ac:dyDescent="0.25">
      <c r="A17" s="22" t="s">
        <v>52</v>
      </c>
      <c r="B17" s="23">
        <f>SUM(B15:F15)</f>
        <v>60274458311.06002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10333995118.265163</v>
      </c>
    </row>
    <row r="5" spans="1:2" x14ac:dyDescent="0.25">
      <c r="A5" t="s">
        <v>56</v>
      </c>
      <c r="B5" s="18">
        <f>IF(Assumptions!$B$33=0,B4,B4-Forecast!F11-Forecast!F10-Forecast!F12)</f>
        <v>10307089152.572292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0.20190038472149538</v>
      </c>
    </row>
    <row r="7" spans="1:2" x14ac:dyDescent="0.25">
      <c r="A7" t="s">
        <v>58</v>
      </c>
      <c r="B7" s="18">
        <f>-MAX(Forecast!F9,0)*B6</f>
        <v>-2081005265.2630975</v>
      </c>
    </row>
    <row r="8" spans="1:2" x14ac:dyDescent="0.25">
      <c r="A8" t="s">
        <v>59</v>
      </c>
      <c r="B8" s="18">
        <f>IF(OR(Assumptions!$B$33=0,Assumptions!B12&lt;=0),B5,MAX(B5+B7,0))</f>
        <v>8226083887.309195</v>
      </c>
    </row>
    <row r="9" spans="1:2" x14ac:dyDescent="0.25">
      <c r="A9" t="s">
        <v>60</v>
      </c>
      <c r="B9" s="18">
        <f>B8*(1+Assumptions!B12)/(Assumptions!B26-Assumptions!B12)</f>
        <v>350186472194.2692</v>
      </c>
    </row>
    <row r="10" spans="1:2" x14ac:dyDescent="0.25">
      <c r="A10" t="s">
        <v>61</v>
      </c>
      <c r="B10" s="18">
        <f>B9/(1+Assumptions!B26)^(5-0.5*Assumptions!B32)</f>
        <v>282269948189.94104</v>
      </c>
    </row>
    <row r="11" spans="1:2" x14ac:dyDescent="0.25">
      <c r="A11" t="s">
        <v>62</v>
      </c>
      <c r="B11" s="18">
        <f>Forecast!B17+B10</f>
        <v>342544406501.00104</v>
      </c>
    </row>
    <row r="12" spans="1:2" x14ac:dyDescent="0.25">
      <c r="A12" t="s">
        <v>63</v>
      </c>
      <c r="B12" s="18">
        <f>-Assumptions!B30</f>
        <v>-32907000000</v>
      </c>
    </row>
    <row r="13" spans="1:2" x14ac:dyDescent="0.25">
      <c r="A13" t="s">
        <v>64</v>
      </c>
      <c r="B13" s="18">
        <f>B11+B12</f>
        <v>309637406501.00104</v>
      </c>
    </row>
    <row r="14" spans="1:2" x14ac:dyDescent="0.25">
      <c r="A14" s="19" t="s">
        <v>65</v>
      </c>
      <c r="B14" s="24">
        <f>B13/Assumptions!B31</f>
        <v>137.7529103105248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20266376595.323963</v>
      </c>
    </row>
    <row r="18" spans="1:2" x14ac:dyDescent="0.25">
      <c r="A18" t="s">
        <v>60</v>
      </c>
      <c r="B18" s="18">
        <f>B17*Assumptions!B13</f>
        <v>124896168941.32991</v>
      </c>
    </row>
    <row r="19" spans="1:2" x14ac:dyDescent="0.25">
      <c r="A19" t="s">
        <v>61</v>
      </c>
      <c r="B19" s="18">
        <f>B18/(1+Assumptions!B26)^(5-0.5*Assumptions!B32)</f>
        <v>100673321031.75473</v>
      </c>
    </row>
    <row r="20" spans="1:2" x14ac:dyDescent="0.25">
      <c r="A20" t="s">
        <v>62</v>
      </c>
      <c r="B20" s="18">
        <f>Forecast!B17+B19</f>
        <v>160947779342.81476</v>
      </c>
    </row>
    <row r="21" spans="1:2" x14ac:dyDescent="0.25">
      <c r="A21" t="s">
        <v>63</v>
      </c>
      <c r="B21" s="18">
        <f>-Assumptions!B30</f>
        <v>-32907000000</v>
      </c>
    </row>
    <row r="22" spans="1:2" x14ac:dyDescent="0.25">
      <c r="A22" t="s">
        <v>64</v>
      </c>
      <c r="B22" s="18">
        <f>B20+B21</f>
        <v>128040779342.81476</v>
      </c>
    </row>
    <row r="23" spans="1:2" x14ac:dyDescent="0.25">
      <c r="A23" s="19" t="s">
        <v>65</v>
      </c>
      <c r="B23" s="25">
        <f>B22/Assumptions!B31</f>
        <v>56.96336948502195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79.32</v>
      </c>
    </row>
    <row r="27" spans="1:3" x14ac:dyDescent="0.25">
      <c r="A27" t="s">
        <v>70</v>
      </c>
      <c r="B27" s="27">
        <v>0.8704</v>
      </c>
      <c r="C27" s="8" t="s">
        <v>71</v>
      </c>
    </row>
    <row r="28" spans="1:2" x14ac:dyDescent="0.25">
      <c r="A28" t="s">
        <v>72</v>
      </c>
      <c r="B28" s="28">
        <f>B14*B27</f>
        <v>119.9001331342808</v>
      </c>
    </row>
    <row r="29" spans="1:2" x14ac:dyDescent="0.25">
      <c r="A29" s="19" t="s">
        <v>73</v>
      </c>
      <c r="B29" s="12">
        <f>B28/B26-1</f>
        <v>0.5116002664432779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0.029078</v>
      </c>
      <c r="B5" s="31">
        <v>268.7196187501893</v>
      </c>
      <c r="C5" s="31">
        <v>393.05008630508735</v>
      </c>
      <c r="D5" s="31">
        <v>821.8624395306537</v>
      </c>
      <c r="E5" s="31" t="s">
        <v>76</v>
      </c>
      <c r="F5" s="31" t="s">
        <v>76</v>
      </c>
    </row>
    <row r="6" spans="1:6" x14ac:dyDescent="0.25">
      <c r="A6" s="30">
        <v>0.039078</v>
      </c>
      <c r="B6" s="31">
        <v>155.70493952739332</v>
      </c>
      <c r="C6" s="31">
        <v>185.73144217624574</v>
      </c>
      <c r="D6" s="31">
        <v>236.97592949849627</v>
      </c>
      <c r="E6" s="31">
        <v>344.497860637235</v>
      </c>
      <c r="F6" s="31">
        <v>715.3010750351606</v>
      </c>
    </row>
    <row r="7" spans="1:6" x14ac:dyDescent="0.25">
      <c r="A7" s="30">
        <v>0.049078</v>
      </c>
      <c r="B7" s="31">
        <v>108.92734369509394</v>
      </c>
      <c r="C7" s="31">
        <v>120.8871237688803</v>
      </c>
      <c r="D7" s="32">
        <v>137.75201625457032</v>
      </c>
      <c r="E7" s="31">
        <v>163.3786458601289</v>
      </c>
      <c r="F7" s="31">
        <v>207.10257564835126</v>
      </c>
    </row>
    <row r="8" spans="1:6" x14ac:dyDescent="0.25">
      <c r="A8" s="30">
        <v>0.059078</v>
      </c>
      <c r="B8" s="31">
        <v>83.30847368359335</v>
      </c>
      <c r="C8" s="31">
        <v>89.14470288327156</v>
      </c>
      <c r="D8" s="31">
        <v>96.65157485642773</v>
      </c>
      <c r="E8" s="31">
        <v>106.69089721026208</v>
      </c>
      <c r="F8" s="31">
        <v>120.84032405683426</v>
      </c>
    </row>
    <row r="9" spans="1:6" x14ac:dyDescent="0.25">
      <c r="A9" s="30">
        <v>0.069078</v>
      </c>
      <c r="B9" s="31">
        <v>67.11301882325168</v>
      </c>
      <c r="C9" s="31">
        <v>70.27324869976486</v>
      </c>
      <c r="D9" s="31">
        <v>74.1193397971441</v>
      </c>
      <c r="E9" s="31">
        <v>78.91455836015606</v>
      </c>
      <c r="F9" s="31">
        <v>85.07667867087393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182344000000</v>
      </c>
      <c r="C5" s="18">
        <v>195610000000</v>
      </c>
      <c r="D5" s="18">
        <v>218945000000</v>
      </c>
      <c r="E5" s="18">
        <v>263310000000</v>
      </c>
      <c r="F5" s="8" t="s">
        <v>85</v>
      </c>
    </row>
    <row r="6" spans="1:6" x14ac:dyDescent="0.25">
      <c r="A6" t="s">
        <v>44</v>
      </c>
      <c r="B6" s="18">
        <v>19925000000</v>
      </c>
      <c r="C6" s="18">
        <v>24105000000</v>
      </c>
      <c r="D6" s="18">
        <v>30857000000</v>
      </c>
      <c r="E6" s="18">
        <v>49693000000</v>
      </c>
      <c r="F6" s="8" t="s">
        <v>86</v>
      </c>
    </row>
    <row r="7" spans="1:6" x14ac:dyDescent="0.25">
      <c r="A7" t="s">
        <v>87</v>
      </c>
      <c r="B7" s="18">
        <v>13847000000</v>
      </c>
      <c r="C7" s="18">
        <v>13107000000</v>
      </c>
      <c r="D7" s="18">
        <v>13818000000</v>
      </c>
      <c r="E7" s="18">
        <v>13680000000</v>
      </c>
      <c r="F7" s="8" t="s">
        <v>88</v>
      </c>
    </row>
    <row r="8" spans="1:6" x14ac:dyDescent="0.25">
      <c r="A8" t="s">
        <v>89</v>
      </c>
      <c r="B8" s="18">
        <v>16953000000</v>
      </c>
      <c r="C8" s="18">
        <v>14909000000</v>
      </c>
      <c r="D8" s="18">
        <v>17722000000</v>
      </c>
      <c r="E8" s="18">
        <v>15690000000</v>
      </c>
      <c r="F8" s="8" t="s">
        <v>90</v>
      </c>
    </row>
    <row r="9" spans="1:6" x14ac:dyDescent="0.25">
      <c r="A9" t="s">
        <v>91</v>
      </c>
      <c r="B9" s="18">
        <v>-1284000000</v>
      </c>
      <c r="C9" s="18">
        <v>-2364000000</v>
      </c>
      <c r="D9" s="18">
        <v>-6091000000</v>
      </c>
      <c r="E9" s="18">
        <v>-1191000000</v>
      </c>
      <c r="F9" s="8" t="s">
        <v>92</v>
      </c>
    </row>
    <row r="10" spans="1:6" x14ac:dyDescent="0.25">
      <c r="A10" t="s">
        <v>93</v>
      </c>
      <c r="B10" s="18">
        <v>60071000000</v>
      </c>
      <c r="C10" s="18">
        <v>51244000000</v>
      </c>
      <c r="D10" s="18">
        <v>47870000000</v>
      </c>
      <c r="E10" s="18">
        <v>57020000000</v>
      </c>
      <c r="F10" s="8" t="s">
        <v>94</v>
      </c>
    </row>
    <row r="11" spans="1:6" x14ac:dyDescent="0.25">
      <c r="A11" t="s">
        <v>95</v>
      </c>
      <c r="B11" s="18">
        <v>27164000000</v>
      </c>
      <c r="C11" s="18">
        <v>32351000000</v>
      </c>
      <c r="D11" s="18">
        <v>33428000000</v>
      </c>
      <c r="E11" s="18">
        <v>41580000000</v>
      </c>
      <c r="F11" s="8" t="s">
        <v>96</v>
      </c>
    </row>
    <row r="12" spans="1:6" x14ac:dyDescent="0.25">
      <c r="A12" t="s">
        <v>32</v>
      </c>
      <c r="B12" s="34">
        <v>2247773973</v>
      </c>
      <c r="C12" s="34">
        <v>2337982196</v>
      </c>
      <c r="D12" s="34">
        <v>2452293578</v>
      </c>
      <c r="E12" s="34">
        <v>2594943110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2026-09-19T00:08:19Z</dcterms:modified>
</cp:coreProperties>
</file>