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<sst xmlns="http://schemas.openxmlformats.org/spreadsheetml/2006/main" count="113" uniqueCount="101">
  <si>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UOL Group Limited (U14.SI)</t>
  </si>
  <si>
    <t>DCF Studio - Base case</t>
  </si>
  <si>
    <t>Blue figures on a cream fill are inputs. Every other figure is a formula - change an input and the model reprices. Currency figures are SGD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</si>
  <si>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</si>
  <si>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</si>
  <si>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</si>
  <si>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</si>
  <si>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</si>
  <si>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</si>
  <si>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</si>
  <si>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</si>
  <si>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</si>
  <si>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</si>
  <si>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</si>
  <si>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</si>
  <si>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</si>
  <si>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</si>
  <si>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</si>
  <si>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</si>
  <si>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</si>
  <si>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</si>
  <si>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</si>
  <si>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</si>
  <si>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(SGD m)</t>
  </si>
  <si>
    <t>Total debt (SGD m)</t>
  </si>
  <si>
    <t>Equity weight</t>
  </si>
  <si>
    <t>Debt weight</t>
  </si>
  <si>
    <t>WACC</t>
  </si>
  <si>
    <t>Base year</t>
  </si>
  <si>
    <t>Revenue, last reported year (SGD m)</t>
  </si>
  <si>
    <t>Fiscal year ended 2025-12-31</t>
  </si>
  <si>
    <t>Net debt (SGD m)</t>
  </si>
  <si>
    <t>Diluted shares</t>
  </si>
  <si>
    <t>Mid-year discounting (1 = yes, 0 = no)</t>
  </si>
  <si>
    <t>Terminal year on a steady-state footing (1 = yes, 0 = no)</t>
  </si>
  <si>
    <t>Forecast cashflows (SGD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</si>
  <si>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</si>
  <si>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</si>
  <si>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</si>
  <si>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</si>
  <si>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</si>
  <si>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</si>
  <si>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</si>
  <si>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</si>
  <si>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</si>
  <si>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</si>
  <si>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</si>
  <si>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</si>
  <si>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</si>
  <si>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</si>
  <si>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</si>
  <si>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</si>
  <si>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</si>
  <si>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(SGD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</si>
  <si>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</si>
  <si>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</si>
  <si>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</si>
  <si>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</si>
  <si>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</si>
  <si>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</si>
  <si>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</si>
  <si>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</si>
  <si>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</si>
  <si>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</si>
  <si>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</si>
  <si>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</si>
  <si>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</si>
  <si>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</si>
  <si>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</si>
  <si>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(SGD)</t>
  </si>
  <si>
    <t>Conversion, SGD to SGD</t>
  </si>
  <si>
    <t>Same currency, no conversion</t>
  </si>
  <si>
    <t>Value per share (SGD)</t>
  </si>
  <si>
    <t>Implied upside</t>
  </si>
  <si>
    <t>Value per share (SGD)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</si>
  <si>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</si>
  <si>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(SGD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</si>
  <si>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</si>
  <si>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</si>
  <si>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</si>
  <si>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</si>
  <si>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</si>
  <si>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</si>
  <si>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</si>
  <si>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</si>
  <si>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</si>
  <si>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</si>
  <si>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</si>
  <si>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</si>
  <si>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</si>
  <si>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</si>
  <si>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</si>
  <si>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</si>
  <si>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</si>
  <si>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</si>
  <si>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</si>
  <si>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</si>
  <si>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</si>
  <si>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6.0% of revenue against depreciation of 4.4%.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</si>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</sst>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0.0033591926972404984</v>
      </c>
    </row>
    <row r="7" spans="1:2" x14ac:dyDescent="0.25">
      <c r="A7" t="s">
        <v>5</v>
      </c>
      <c r="B7" s="6">
        <v>0.24102957428688215</v>
      </c>
    </row>
    <row r="8" spans="1:2" x14ac:dyDescent="0.25">
      <c r="A8" t="s">
        <v>6</v>
      </c>
      <c r="B8" s="6">
        <v>0.144791339255344</v>
      </c>
    </row>
    <row r="9" spans="1:2" x14ac:dyDescent="0.25">
      <c r="A9" t="s">
        <v>7</v>
      </c>
      <c r="B9" s="6">
        <v>0.04398242928272897</v>
      </c>
    </row>
    <row r="10" spans="1:2" x14ac:dyDescent="0.25">
      <c r="A10" t="s">
        <v>8</v>
      </c>
      <c r="B10" s="6">
        <v>0.060206522598392986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11.16231385419066</v>
      </c>
    </row>
    <row r="14" spans="1:3" x14ac:dyDescent="0.25">
      <c r="A14" t="s">
        <v>12</v>
      </c>
      <c r="B14" s="6">
        <v>0.06874195415835327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0.73937</v>
      </c>
      <c r="C19" s="8" t="s">
        <v>19</v>
      </c>
    </row>
    <row r="20" spans="1:2" x14ac:dyDescent="0.25">
      <c r="A20" t="s">
        <v>20</v>
      </c>
      <c r="B20" s="10">
        <f>B17+B19*B18</f>
        <v>0.09005905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7160623104</v>
      </c>
    </row>
    <row r="23" spans="1:2" x14ac:dyDescent="0.25">
      <c r="A23" t="s">
        <v>24</v>
      </c>
      <c r="B23" s="11">
        <v>4650483000</v>
      </c>
    </row>
    <row r="24" spans="1:2" x14ac:dyDescent="0.25">
      <c r="A24" t="s">
        <v>25</v>
      </c>
      <c r="B24" s="10">
        <f>B22/(B22+B23)</f>
        <v>0.6062618556593063</v>
      </c>
    </row>
    <row r="25" spans="1:2" x14ac:dyDescent="0.25">
      <c r="A25" t="s">
        <v>26</v>
      </c>
      <c r="B25" s="10">
        <f>1-B24</f>
        <v>0.39373814434069365</v>
      </c>
    </row>
    <row r="26" spans="1:2" x14ac:dyDescent="0.25">
      <c r="A26" t="s">
        <v>27</v>
      </c>
      <c r="B26" s="12">
        <f>B24*B20+B25*B21*(1-B8)</f>
        <v>0.06874195415835327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3234085000</v>
      </c>
      <c r="C29" s="8" t="s">
        <v>30</v>
      </c>
    </row>
    <row r="30" spans="1:2" x14ac:dyDescent="0.25">
      <c r="A30" t="s">
        <v>31</v>
      </c>
      <c r="B30" s="11">
        <v>3403547000</v>
      </c>
    </row>
    <row r="31" spans="1:2" x14ac:dyDescent="0.25">
      <c r="A31" t="s">
        <v>32</v>
      </c>
      <c r="B31" s="13">
        <v>845138596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0.0033591926972404984</v>
      </c>
      <c r="C5" s="10">
        <f>Assumptions!B6</f>
        <v>0.0033591926972404984</v>
      </c>
      <c r="D5" s="10">
        <f>Assumptions!B6</f>
        <v>0.0033591926972404984</v>
      </c>
      <c r="E5" s="10">
        <f>Assumptions!B6</f>
        <v>0.0033591926972404984</v>
      </c>
      <c r="F5" s="10">
        <f>Assumptions!B6</f>
        <v>0.0033591926972404984</v>
      </c>
    </row>
    <row r="6" spans="1:6" x14ac:dyDescent="0.25">
      <c r="A6" t="s">
        <v>43</v>
      </c>
      <c r="B6" s="18">
        <f>Assumptions!B29*(1+B5)</f>
        <v>3244948914.714255</v>
      </c>
      <c r="C6" s="18">
        <f>B6*(1+C5)</f>
        <v>3255849323.4114814</v>
      </c>
      <c r="D6" s="18">
        <f>C6*(1+D5)</f>
        <v>3266786348.6820006</v>
      </c>
      <c r="E6" s="18">
        <f>D6*(1+E5)</f>
        <v>3277760113.5279384</v>
      </c>
      <c r="F6" s="18">
        <f>E6*(1+F5)</f>
        <v>3288770741.364608</v>
      </c>
    </row>
    <row r="7" spans="1:6" x14ac:dyDescent="0.25">
      <c r="A7" t="s">
        <v>5</v>
      </c>
      <c r="B7" s="10">
        <f>Assumptions!B7</f>
        <v>0.24102957428688215</v>
      </c>
      <c r="C7" s="10">
        <f>Assumptions!B7</f>
        <v>0.24102957428688215</v>
      </c>
      <c r="D7" s="10">
        <f>Assumptions!B7</f>
        <v>0.24102957428688215</v>
      </c>
      <c r="E7" s="10">
        <f>Assumptions!B7</f>
        <v>0.24102957428688215</v>
      </c>
      <c r="F7" s="10">
        <f>Assumptions!B7</f>
        <v>0.24102957428688215</v>
      </c>
    </row>
    <row r="8" spans="1:6" x14ac:dyDescent="0.25">
      <c r="A8" t="s">
        <v>44</v>
      </c>
      <c r="B8" s="18">
        <f>B6*B7</f>
        <v>782128655.4962571</v>
      </c>
      <c r="C8" s="18">
        <f>C6*C7</f>
        <v>784755976.3641026</v>
      </c>
      <c r="D8" s="18">
        <f>D6*D7</f>
        <v>787392122.9090208</v>
      </c>
      <c r="E8" s="18">
        <f>E6*E7</f>
        <v>790037124.7781615</v>
      </c>
      <c r="F8" s="18">
        <f>F6*F7</f>
        <v>792691011.7182652</v>
      </c>
    </row>
    <row r="9" spans="1:6" x14ac:dyDescent="0.25">
      <c r="A9" t="s">
        <v>45</v>
      </c>
      <c r="B9" s="18">
        <f>B8*(1-Assumptions!B8)</f>
        <v>668883199.9969724</v>
      </c>
      <c r="C9" s="18">
        <f>C8*(1-Assumptions!B8)</f>
        <v>671130107.5577092</v>
      </c>
      <c r="D9" s="18">
        <f>D8*(1-Assumptions!B8)</f>
        <v>673384562.9139153</v>
      </c>
      <c r="E9" s="18">
        <f>E8*(1-Assumptions!B8)</f>
        <v>675646591.4200902</v>
      </c>
      <c r="F9" s="18">
        <f>F8*(1-Assumptions!B8)</f>
        <v>677916218.5159041</v>
      </c>
    </row>
    <row r="10" spans="1:6" x14ac:dyDescent="0.25">
      <c r="A10" t="s">
        <v>46</v>
      </c>
      <c r="B10" s="18">
        <f>B6*Assumptions!B9</f>
        <v>142720736.16748783</v>
      </c>
      <c r="C10" s="18">
        <f>C6*Assumptions!B9</f>
        <v>143200162.62216642</v>
      </c>
      <c r="D10" s="18">
        <f>D6*Assumptions!B9</f>
        <v>143681199.56269047</v>
      </c>
      <c r="E10" s="18">
        <f>E6*Assumptions!B9</f>
        <v>144163852.3989922</v>
      </c>
      <c r="F10" s="18">
        <f>F6*Assumptions!B9</f>
        <v>144648126.55917698</v>
      </c>
    </row>
    <row r="11" spans="1:6" x14ac:dyDescent="0.25">
      <c r="A11" t="s">
        <v>47</v>
      </c>
      <c r="B11" s="18">
        <f>-B6*Assumptions!B10</f>
        <v>-195367090.1643746</v>
      </c>
      <c r="C11" s="18">
        <f>-C6*Assumptions!B10</f>
        <v>-196023365.86693588</v>
      </c>
      <c r="D11" s="18">
        <f>-D6*Assumptions!B10</f>
        <v>-196681846.12604457</v>
      </c>
      <c r="E11" s="18">
        <f>-E6*Assumptions!B10</f>
        <v>-197342538.34723097</v>
      </c>
      <c r="F11" s="18">
        <f>-F6*Assumptions!B10</f>
        <v>-198005449.96090192</v>
      </c>
    </row>
    <row r="12" spans="1:6" x14ac:dyDescent="0.25">
      <c r="A12" t="s">
        <v>48</v>
      </c>
      <c r="B12" s="18">
        <f>-(B6-Assumptions!B29)*Assumptions!B11</f>
        <v>10863914.714254856</v>
      </c>
      <c r="C12" s="18">
        <f>-(C6-B6)*Assumptions!B11</f>
        <v>10900408.697226524</v>
      </c>
      <c r="D12" s="18">
        <f>-(D6-C6)*Assumptions!B11</f>
        <v>10937025.270519257</v>
      </c>
      <c r="E12" s="18">
        <f>-(E6-D6)*Assumptions!B11</f>
        <v>10973764.845937729</v>
      </c>
      <c r="F12" s="18">
        <f>-(F6-E6)*Assumptions!B11</f>
        <v>11010627.836669445</v>
      </c>
    </row>
    <row r="13" spans="1:6" x14ac:dyDescent="0.25">
      <c r="A13" s="19" t="s">
        <v>49</v>
      </c>
      <c r="B13" s="20">
        <f>B9+B10+B11+B12</f>
        <v>627100760.7143406</v>
      </c>
      <c r="C13" s="20">
        <f>C9+C10+C11+C12</f>
        <v>629207313.0101663</v>
      </c>
      <c r="D13" s="20">
        <f>D9+D10+D11+D12</f>
        <v>631320941.6210804</v>
      </c>
      <c r="E13" s="20">
        <f>E9+E10+E11+E12</f>
        <v>633441670.3177891</v>
      </c>
      <c r="F13" s="20">
        <f>F9+F10+F11+F12</f>
        <v>635569522.9508486</v>
      </c>
    </row>
    <row r="14" spans="1:6" x14ac:dyDescent="0.25">
      <c r="A14" t="s">
        <v>50</v>
      </c>
      <c r="B14" s="21">
        <f>1/(1+Assumptions!$B$26)^(1-0.5*Assumptions!$B$32)</f>
        <v>0.9673053078893624</v>
      </c>
      <c r="C14" s="21">
        <f>1/(1+Assumptions!$B$26)^(2-0.5*Assumptions!$B$32)</f>
        <v>0.905087803585971</v>
      </c>
      <c r="D14" s="21">
        <f>1/(1+Assumptions!$B$26)^(3-0.5*Assumptions!$B$32)</f>
        <v>0.8468721566177665</v>
      </c>
      <c r="E14" s="21">
        <f>1/(1+Assumptions!$B$26)^(4-0.5*Assumptions!$B$32)</f>
        <v>0.7924009657548141</v>
      </c>
      <c r="F14" s="21">
        <f>1/(1+Assumptions!$B$26)^(5-0.5*Assumptions!$B$32)</f>
        <v>0.7414333859278867</v>
      </c>
    </row>
    <row r="15" spans="1:6" x14ac:dyDescent="0.25">
      <c r="A15" s="19" t="s">
        <v>51</v>
      </c>
      <c r="B15" s="20">
        <f>B13*B14</f>
        <v>606597894.4204386</v>
      </c>
      <c r="C15" s="20">
        <f>C13*C14</f>
        <v>569487864.9326019</v>
      </c>
      <c r="D15" s="20">
        <f>D13*D14</f>
        <v>534648127.3486034</v>
      </c>
      <c r="E15" s="20">
        <f>E13*E14</f>
        <v>501939791.3091586</v>
      </c>
      <c r="F15" s="20">
        <f>F13*F14</f>
        <v>471232463.3940193</v>
      </c>
    </row>
    <row r="17" spans="1:2" x14ac:dyDescent="0.25">
      <c r="A17" s="22" t="s">
        <v>52</v>
      </c>
      <c r="B17" s="23">
        <f>SUM(B15:F15)</f>
        <v>2683906141.404822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635569522.9508486</v>
      </c>
    </row>
    <row r="5" spans="1:2" x14ac:dyDescent="0.25">
      <c r="A5" t="s">
        <v>56</v>
      </c>
      <c r="B5" s="18">
        <f>IF(Assumptions!$B$33=0,B4,B4-Forecast!F11-Forecast!F10-Forecast!F12)</f>
        <v>678584560.5054345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0.3636789251351548</v>
      </c>
    </row>
    <row r="7" spans="1:2" x14ac:dyDescent="0.25">
      <c r="A7" t="s">
        <v>58</v>
      </c>
      <c r="B7" s="18">
        <f>-MAX(Forecast!F9,0)*B6</f>
        <v>-246786903.57792786</v>
      </c>
    </row>
    <row r="8" spans="1:2" x14ac:dyDescent="0.25">
      <c r="A8" t="s">
        <v>59</v>
      </c>
      <c r="B8" s="18">
        <f>IF(OR(Assumptions!$B$33=0,Assumptions!B12&lt;=0),B5,MAX(B5+B7,0))</f>
        <v>431797656.9275067</v>
      </c>
    </row>
    <row r="9" spans="1:2" x14ac:dyDescent="0.25">
      <c r="A9" t="s">
        <v>60</v>
      </c>
      <c r="B9" s="18">
        <f>B8*(1+Assumptions!B12)/(Assumptions!B26-Assumptions!B12)</f>
        <v>10118263046.69504</v>
      </c>
    </row>
    <row r="10" spans="1:2" x14ac:dyDescent="0.25">
      <c r="A10" t="s">
        <v>61</v>
      </c>
      <c r="B10" s="18">
        <f>B9/(1+Assumptions!B26)^(5-0.5*Assumptions!B32)</f>
        <v>7502018030.420117</v>
      </c>
    </row>
    <row r="11" spans="1:2" x14ac:dyDescent="0.25">
      <c r="A11" t="s">
        <v>62</v>
      </c>
      <c r="B11" s="18">
        <f>Forecast!B17+B10</f>
        <v>10185924171.82494</v>
      </c>
    </row>
    <row r="12" spans="1:2" x14ac:dyDescent="0.25">
      <c r="A12" t="s">
        <v>63</v>
      </c>
      <c r="B12" s="18">
        <f>-Assumptions!B30</f>
        <v>-3403547000</v>
      </c>
    </row>
    <row r="13" spans="1:2" x14ac:dyDescent="0.25">
      <c r="A13" t="s">
        <v>64</v>
      </c>
      <c r="B13" s="18">
        <f>B11+B12</f>
        <v>6782377171.82494</v>
      </c>
    </row>
    <row r="14" spans="1:2" x14ac:dyDescent="0.25">
      <c r="A14" s="19" t="s">
        <v>65</v>
      </c>
      <c r="B14" s="24">
        <f>B13/Assumptions!B31</f>
        <v>8.02516558103677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937339138.2774422</v>
      </c>
    </row>
    <row r="18" spans="1:2" x14ac:dyDescent="0.25">
      <c r="A18" t="s">
        <v>60</v>
      </c>
      <c r="B18" s="18">
        <f>B17*Assumptions!B13</f>
        <v>10462873649.269428</v>
      </c>
    </row>
    <row r="19" spans="1:2" x14ac:dyDescent="0.25">
      <c r="A19" t="s">
        <v>61</v>
      </c>
      <c r="B19" s="18">
        <f>B18/(1+Assumptions!B26)^(5-0.5*Assumptions!B32)</f>
        <v>7757523836.313496</v>
      </c>
    </row>
    <row r="20" spans="1:2" x14ac:dyDescent="0.25">
      <c r="A20" t="s">
        <v>62</v>
      </c>
      <c r="B20" s="18">
        <f>Forecast!B17+B19</f>
        <v>10441429977.718317</v>
      </c>
    </row>
    <row r="21" spans="1:2" x14ac:dyDescent="0.25">
      <c r="A21" t="s">
        <v>63</v>
      </c>
      <c r="B21" s="18">
        <f>-Assumptions!B30</f>
        <v>-3403547000</v>
      </c>
    </row>
    <row r="22" spans="1:2" x14ac:dyDescent="0.25">
      <c r="A22" t="s">
        <v>64</v>
      </c>
      <c r="B22" s="18">
        <f>B20+B21</f>
        <v>7037882977.718317</v>
      </c>
    </row>
    <row r="23" spans="1:2" x14ac:dyDescent="0.25">
      <c r="A23" s="19" t="s">
        <v>65</v>
      </c>
      <c r="B23" s="25">
        <f>B22/Assumptions!B31</f>
        <v>8.327489728937095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8.45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8.02516558103677</v>
      </c>
    </row>
    <row r="29" spans="1:2" x14ac:dyDescent="0.25">
      <c r="A29" s="19" t="s">
        <v>73</v>
      </c>
      <c r="B29" s="12">
        <f>B28/B26-1</f>
        <v>-0.05027626259919871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0.048742</v>
      </c>
      <c r="B5" s="31">
        <v>12.792101133603838</v>
      </c>
      <c r="C5" s="31">
        <v>12.858587672156013</v>
      </c>
      <c r="D5" s="31">
        <v>12.925074210708184</v>
      </c>
      <c r="E5" s="31">
        <v>12.99156074926036</v>
      </c>
      <c r="F5" s="31">
        <v>13.058047287812533</v>
      </c>
    </row>
    <row r="6" spans="1:6" x14ac:dyDescent="0.25">
      <c r="A6" s="30">
        <v>0.058742</v>
      </c>
      <c r="B6" s="31">
        <v>9.95138728189744</v>
      </c>
      <c r="C6" s="31">
        <v>10.004249048879743</v>
      </c>
      <c r="D6" s="31">
        <v>10.057110815862035</v>
      </c>
      <c r="E6" s="31">
        <v>10.109972582844334</v>
      </c>
      <c r="F6" s="31">
        <v>10.162834349826632</v>
      </c>
    </row>
    <row r="7" spans="1:6" x14ac:dyDescent="0.25">
      <c r="A7" s="30">
        <v>0.068742</v>
      </c>
      <c r="B7" s="31">
        <v>7.938556022110264</v>
      </c>
      <c r="C7" s="31">
        <v>7.98185682343452</v>
      </c>
      <c r="D7" s="32">
        <v>8.025157624758773</v>
      </c>
      <c r="E7" s="31">
        <v>8.068458426083026</v>
      </c>
      <c r="F7" s="31">
        <v>8.11175922740728</v>
      </c>
    </row>
    <row r="8" spans="1:6" x14ac:dyDescent="0.25">
      <c r="A8" s="30">
        <v>0.078742</v>
      </c>
      <c r="B8" s="31">
        <v>6.438110427935122</v>
      </c>
      <c r="C8" s="31">
        <v>6.474360631981563</v>
      </c>
      <c r="D8" s="31">
        <v>6.510610836028001</v>
      </c>
      <c r="E8" s="31">
        <v>6.546861040074445</v>
      </c>
      <c r="F8" s="31">
        <v>6.583111244120883</v>
      </c>
    </row>
    <row r="9" spans="1:6" x14ac:dyDescent="0.25">
      <c r="A9" s="30">
        <v>0.088742</v>
      </c>
      <c r="B9" s="31">
        <v>5.276767146400273</v>
      </c>
      <c r="C9" s="31">
        <v>5.3076241985634764</v>
      </c>
      <c r="D9" s="31">
        <v>5.338481250726681</v>
      </c>
      <c r="E9" s="31">
        <v>5.369338302889885</v>
      </c>
      <c r="F9" s="31">
        <v>5.400195355053087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3234085000</v>
      </c>
      <c r="C5" s="18">
        <v>2794764000</v>
      </c>
      <c r="D5" s="18">
        <v>2681701000</v>
      </c>
      <c r="E5" s="18">
        <v>3201711000</v>
      </c>
      <c r="F5" s="8" t="s">
        <v>84</v>
      </c>
    </row>
    <row r="6" spans="1:6" x14ac:dyDescent="0.25">
      <c r="A6" t="s">
        <v>44</v>
      </c>
      <c r="B6" s="18">
        <v>811940000</v>
      </c>
      <c r="C6" s="18">
        <v>690529000</v>
      </c>
      <c r="D6" s="18">
        <v>653650000</v>
      </c>
      <c r="E6" s="18">
        <v>711539000</v>
      </c>
      <c r="F6" s="8" t="s">
        <v>85</v>
      </c>
    </row>
    <row r="7" spans="1:6" x14ac:dyDescent="0.25">
      <c r="A7" t="s">
        <v>86</v>
      </c>
      <c r="B7" s="18">
        <v>134474000</v>
      </c>
      <c r="C7" s="18">
        <v>131908000</v>
      </c>
      <c r="D7" s="18">
        <v>127492000</v>
      </c>
      <c r="E7" s="18">
        <v>126819000</v>
      </c>
      <c r="F7" s="8" t="s">
        <v>87</v>
      </c>
    </row>
    <row r="8" spans="1:6" x14ac:dyDescent="0.25">
      <c r="A8" t="s">
        <v>88</v>
      </c>
      <c r="B8" s="18">
        <v>107253000</v>
      </c>
      <c r="C8" s="18">
        <v>147992000</v>
      </c>
      <c r="D8" s="18">
        <v>210004000</v>
      </c>
      <c r="E8" s="18">
        <v>244609000</v>
      </c>
      <c r="F8" s="8" t="s">
        <v>89</v>
      </c>
    </row>
    <row r="9" spans="1:6" x14ac:dyDescent="0.25">
      <c r="A9" t="s">
        <v>90</v>
      </c>
      <c r="B9" s="18">
        <v>-506053000</v>
      </c>
      <c r="C9" s="18">
        <v>-147490000</v>
      </c>
      <c r="D9" s="18">
        <v>-227596000</v>
      </c>
      <c r="E9" s="18">
        <v>583030000</v>
      </c>
      <c r="F9" s="8" t="s">
        <v>91</v>
      </c>
    </row>
    <row r="10" spans="1:6" x14ac:dyDescent="0.25">
      <c r="A10" t="s">
        <v>92</v>
      </c>
      <c r="B10" s="18">
        <v>4650483000</v>
      </c>
      <c r="C10" s="18">
        <v>5211525000</v>
      </c>
      <c r="D10" s="18">
        <v>5131135000</v>
      </c>
      <c r="E10" s="18">
        <v>5426352000</v>
      </c>
      <c r="F10" s="8" t="s">
        <v>93</v>
      </c>
    </row>
    <row r="11" spans="1:6" x14ac:dyDescent="0.25">
      <c r="A11" t="s">
        <v>94</v>
      </c>
      <c r="B11" s="18">
        <v>1246936000</v>
      </c>
      <c r="C11" s="18">
        <v>1509897000</v>
      </c>
      <c r="D11" s="18">
        <v>1390146000</v>
      </c>
      <c r="E11" s="18">
        <v>1468424000</v>
      </c>
      <c r="F11" s="8" t="s">
        <v>95</v>
      </c>
    </row>
    <row r="12" spans="1:6" x14ac:dyDescent="0.25">
      <c r="A12" t="s">
        <v>32</v>
      </c>
      <c r="B12" s="34">
        <v>845138596</v>
      </c>
      <c r="C12" s="34">
        <v>844935000</v>
      </c>
      <c r="D12" s="34">
        <v>844893000</v>
      </c>
      <c r="E12" s="34">
        <v>844700326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2026-09-19T00:08:40Z</dcterms:modified>
</cp:coreProperties>
</file>