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<sst xmlns="http://schemas.openxmlformats.org/spreadsheetml/2006/main" count="112" uniqueCount="100">
  <si>
    <t>UDR, Inc. (UDR)</t>
  </si>
  <si>
    <t>DCF Studio - Base case</t>
  </si>
  <si>
    <t>Blue figures on a cream fill are inputs. Every other figure is a formula - change an input and the model reprices. Currency figures are USD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</si>
  <si>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</si>
  <si>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</si>
  <si>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</si>
  <si>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</si>
  <si>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</si>
  <si>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</si>
  <si>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</si>
  <si>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</si>
  <si>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</si>
  <si>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</si>
  <si>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</si>
  <si>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</si>
  <si>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</si>
  <si>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US 10-year Treasury (^TNX)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</si>
  <si>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</si>
  <si>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</si>
  <si>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</si>
  <si>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</si>
  <si>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</si>
  <si>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</si>
  <si>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</si>
  <si>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</si>
  <si>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</si>
  <si>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</si>
  <si>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</si>
  <si>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</si>
  <si>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</si>
  <si>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</si>
  <si>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</si>
  <si>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</si>
  <si>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</si>
  <si>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</si>
  <si>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</si>
  <si>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</si>
  <si>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</si>
  <si>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</si>
  <si>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</si>
  <si>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</si>
  <si>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</si>
  <si>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</si>
  <si>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</si>
  <si>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</si>
  <si>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</si>
  <si>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</si>
  <si>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</si>
  <si>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</si>
  <si>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</si>
  <si>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</si>
  <si>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</si>
  <si>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</si>
  <si>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(USD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</si>
  <si>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</si>
  <si>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</si>
  <si>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</si>
  <si>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</si>
  <si>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</si>
  <si>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</si>
  <si>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</si>
  <si>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</si>
  <si>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</si>
  <si>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</si>
  <si>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</si>
  <si>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</si>
  <si>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</si>
  <si>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</si>
  <si>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</si>
  <si>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</si>
  <si>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</si>
  <si>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</si>
  <si>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</si>
  <si>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</si>
  <si>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</si>
  <si>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</si>
  <si>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</si>
  <si>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</si>
  <si>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</si>
  <si>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</si>
  <si>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</si>
  <si>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</si>
  <si>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</si>
  <si>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</si>
  <si>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</si>
  <si>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</si>
  <si>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</si>
  <si>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</si>
  <si>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</si>
  <si>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</si>
  <si>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</si>
  <si>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</si>
  <si>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</si>
  <si>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</si>
  <si>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</si>
  <si>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</si>
  <si>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</si>
  <si>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</si>
  <si>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Reported capital expenditure averages 16.97% of revenue against depreciation and amortisation of 42.15%. A business cannot depreciate more than it invests indefinitely. Capex has been set to 42.15%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</si>
  <si>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Data: Yahoo Finance. Risk-free rate: US 10-year Treasury (^TNX).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</si>
</sst>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0.041108595032072204</v>
      </c>
    </row>
    <row r="7" spans="1:2" x14ac:dyDescent="0.25">
      <c r="A7" t="s">
        <v>5</v>
      </c>
      <c r="B7" s="6">
        <v>0.17217327827935766</v>
      </c>
    </row>
    <row r="8" spans="1:2" x14ac:dyDescent="0.25">
      <c r="A8" t="s">
        <v>6</v>
      </c>
      <c r="B8" s="6">
        <v>0.0040872255959545755</v>
      </c>
    </row>
    <row r="9" spans="1:2" x14ac:dyDescent="0.25">
      <c r="A9" t="s">
        <v>7</v>
      </c>
      <c r="B9" s="6">
        <v>0.4215211202244167</v>
      </c>
    </row>
    <row r="10" spans="1:2" x14ac:dyDescent="0.25">
      <c r="A10" t="s">
        <v>8</v>
      </c>
      <c r="B10" s="6">
        <v>0.4215211202244167</v>
      </c>
    </row>
    <row r="11" spans="1:2" x14ac:dyDescent="0.25">
      <c r="A11" t="s">
        <v>9</v>
      </c>
      <c r="B11" s="6">
        <v>0.5499691167387276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18.412383515727097</v>
      </c>
    </row>
    <row r="14" spans="1:3" x14ac:dyDescent="0.25">
      <c r="A14" t="s">
        <v>12</v>
      </c>
      <c r="B14" s="6">
        <v>0.07919041393483811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0.049980000000000004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0.78895</v>
      </c>
      <c r="C19" s="8" t="s">
        <v>19</v>
      </c>
    </row>
    <row r="20" spans="1:2" x14ac:dyDescent="0.25">
      <c r="A20" t="s">
        <v>20</v>
      </c>
      <c r="B20" s="10">
        <f>B17+B19*B18</f>
        <v>0.09337225</v>
      </c>
    </row>
    <row r="21" spans="1:3" x14ac:dyDescent="0.25">
      <c r="A21" t="s">
        <v>21</v>
      </c>
      <c r="B21" s="6">
        <v>0.049980000000000004</v>
      </c>
      <c r="C21" s="8" t="s">
        <v>22</v>
      </c>
    </row>
    <row r="22" spans="1:2" x14ac:dyDescent="0.25">
      <c r="A22" t="s">
        <v>23</v>
      </c>
      <c r="B22" s="11">
        <v>12453647360</v>
      </c>
    </row>
    <row r="23" spans="1:2" x14ac:dyDescent="0.25">
      <c r="A23" t="s">
        <v>24</v>
      </c>
      <c r="B23" s="11">
        <v>6004332000</v>
      </c>
    </row>
    <row r="24" spans="1:2" x14ac:dyDescent="0.25">
      <c r="A24" t="s">
        <v>25</v>
      </c>
      <c r="B24" s="10">
        <f>B22/(B22+B23)</f>
        <v>0.674702637656433</v>
      </c>
    </row>
    <row r="25" spans="1:2" x14ac:dyDescent="0.25">
      <c r="A25" t="s">
        <v>26</v>
      </c>
      <c r="B25" s="10">
        <f>1-B24</f>
        <v>0.325297362343567</v>
      </c>
    </row>
    <row r="26" spans="1:2" x14ac:dyDescent="0.25">
      <c r="A26" t="s">
        <v>27</v>
      </c>
      <c r="B26" s="12">
        <f>B24*B20+B25*B21*(1-B8)</f>
        <v>0.07919041393483811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1712317000</v>
      </c>
      <c r="C29" s="8" t="s">
        <v>30</v>
      </c>
    </row>
    <row r="30" spans="1:2" x14ac:dyDescent="0.25">
      <c r="A30" t="s">
        <v>31</v>
      </c>
      <c r="B30" s="11">
        <v>6003110000</v>
      </c>
    </row>
    <row r="31" spans="1:2" x14ac:dyDescent="0.25">
      <c r="A31" t="s">
        <v>32</v>
      </c>
      <c r="B31" s="13">
        <v>331053000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0.041108595032072204</v>
      </c>
      <c r="C5" s="10">
        <f>Assumptions!B6</f>
        <v>0.041108595032072204</v>
      </c>
      <c r="D5" s="10">
        <f>Assumptions!B6</f>
        <v>0.041108595032072204</v>
      </c>
      <c r="E5" s="10">
        <f>Assumptions!B6</f>
        <v>0.041108595032072204</v>
      </c>
      <c r="F5" s="10">
        <f>Assumptions!B6</f>
        <v>0.041108595032072204</v>
      </c>
    </row>
    <row r="6" spans="1:6" x14ac:dyDescent="0.25">
      <c r="A6" t="s">
        <v>43</v>
      </c>
      <c r="B6" s="18">
        <f>Assumptions!B29*(1+B5)</f>
        <v>1782707946.1195328</v>
      </c>
      <c r="C6" s="18">
        <f>B6*(1+C5)</f>
        <v>1855992565.137018</v>
      </c>
      <c r="D6" s="18">
        <f>C6*(1+D5)</f>
        <v>1932289811.8797724</v>
      </c>
      <c r="E6" s="18">
        <f>D6*(1+E5)</f>
        <v>2011723531.240937</v>
      </c>
      <c r="F6" s="18">
        <f>E6*(1+F5)</f>
        <v>2094422659.2032108</v>
      </c>
    </row>
    <row r="7" spans="1:6" x14ac:dyDescent="0.25">
      <c r="A7" t="s">
        <v>5</v>
      </c>
      <c r="B7" s="10">
        <f>Assumptions!B7</f>
        <v>0.17217327827935766</v>
      </c>
      <c r="C7" s="10">
        <f>Assumptions!B7</f>
        <v>0.17217327827935766</v>
      </c>
      <c r="D7" s="10">
        <f>Assumptions!B7</f>
        <v>0.17217327827935766</v>
      </c>
      <c r="E7" s="10">
        <f>Assumptions!B7</f>
        <v>0.17217327827935766</v>
      </c>
      <c r="F7" s="10">
        <f>Assumptions!B7</f>
        <v>0.17217327827935766</v>
      </c>
    </row>
    <row r="8" spans="1:6" x14ac:dyDescent="0.25">
      <c r="A8" t="s">
        <v>44</v>
      </c>
      <c r="B8" s="18">
        <f>B6*B7</f>
        <v>306934671.2980605</v>
      </c>
      <c r="C8" s="18">
        <f>C6*C7</f>
        <v>319552324.4017546</v>
      </c>
      <c r="D8" s="18">
        <f>D6*D7</f>
        <v>332688671.49714375</v>
      </c>
      <c r="E8" s="18">
        <f>E6*E7</f>
        <v>346365035.3654779</v>
      </c>
      <c r="F8" s="18">
        <f>F6*F7</f>
        <v>360603615.3375867</v>
      </c>
    </row>
    <row r="9" spans="1:6" x14ac:dyDescent="0.25">
      <c r="A9" t="s">
        <v>45</v>
      </c>
      <c r="B9" s="18">
        <f>B8*(1-Assumptions!B8)</f>
        <v>305680160.0532451</v>
      </c>
      <c r="C9" s="18">
        <f>C8*(1-Assumptions!B8)</f>
        <v>318246241.962213</v>
      </c>
      <c r="D9" s="18">
        <f>D8*(1-Assumptions!B8)</f>
        <v>331328897.8435165</v>
      </c>
      <c r="E9" s="18">
        <f>E8*(1-Assumptions!B8)</f>
        <v>344949363.32738847</v>
      </c>
      <c r="F9" s="18">
        <f>F8*(1-Assumptions!B8)</f>
        <v>359129747.0109852</v>
      </c>
    </row>
    <row r="10" spans="1:6" x14ac:dyDescent="0.25">
      <c r="A10" t="s">
        <v>46</v>
      </c>
      <c r="B10" s="18">
        <f>B6*Assumptions!B9</f>
        <v>751449050.4812745</v>
      </c>
      <c r="C10" s="18">
        <f>C6*Assumptions!B9</f>
        <v>782340065.1847445</v>
      </c>
      <c r="D10" s="18">
        <f>D6*Assumptions!B9</f>
        <v>814500966.101789</v>
      </c>
      <c r="E10" s="18">
        <f>E6*Assumptions!B9</f>
        <v>847983956.470499</v>
      </c>
      <c r="F10" s="18">
        <f>F6*Assumptions!B9</f>
        <v>882843385.5307391</v>
      </c>
    </row>
    <row r="11" spans="1:6" x14ac:dyDescent="0.25">
      <c r="A11" t="s">
        <v>47</v>
      </c>
      <c r="B11" s="18">
        <f>-B6*Assumptions!B10</f>
        <v>-751449050.4812745</v>
      </c>
      <c r="C11" s="18">
        <f>-C6*Assumptions!B10</f>
        <v>-782340065.1847445</v>
      </c>
      <c r="D11" s="18">
        <f>-D6*Assumptions!B10</f>
        <v>-814500966.101789</v>
      </c>
      <c r="E11" s="18">
        <f>-E6*Assumptions!B10</f>
        <v>-847983956.470499</v>
      </c>
      <c r="F11" s="18">
        <f>-F6*Assumptions!B10</f>
        <v>-882843385.5307391</v>
      </c>
    </row>
    <row r="12" spans="1:6" x14ac:dyDescent="0.25">
      <c r="A12" t="s">
        <v>48</v>
      </c>
      <c r="B12" s="18">
        <f>-(B6-Assumptions!B29)*Assumptions!B11</f>
        <v>-38712846.463762835</v>
      </c>
      <c r="C12" s="18">
        <f>-(C6-B6)*Assumptions!B11</f>
        <v>-40304277.19158047</v>
      </c>
      <c r="D12" s="18">
        <f>-(D6-C6)*Assumptions!B11</f>
        <v>-41961129.400709435</v>
      </c>
      <c r="E12" s="18">
        <f>-(E6-D6)*Assumptions!B11</f>
        <v>-43686092.476331644</v>
      </c>
      <c r="F12" s="18">
        <f>-(F6-E6)*Assumptions!B11</f>
        <v>-45481966.36047475</v>
      </c>
    </row>
    <row r="13" spans="1:6" x14ac:dyDescent="0.25">
      <c r="A13" s="19" t="s">
        <v>49</v>
      </c>
      <c r="B13" s="20">
        <f>B9+B10+B11+B12</f>
        <v>266967313.58948237</v>
      </c>
      <c r="C13" s="20">
        <f>C9+C10+C11+C12</f>
        <v>277941964.77063245</v>
      </c>
      <c r="D13" s="20">
        <f>D9+D10+D11+D12</f>
        <v>289367768.44280714</v>
      </c>
      <c r="E13" s="20">
        <f>E9+E10+E11+E12</f>
        <v>301263270.8510569</v>
      </c>
      <c r="F13" s="20">
        <f>F9+F10+F11+F12</f>
        <v>313647780.6505104</v>
      </c>
    </row>
    <row r="14" spans="1:6" x14ac:dyDescent="0.25">
      <c r="A14" t="s">
        <v>50</v>
      </c>
      <c r="B14" s="21">
        <f>1/(1+Assumptions!$B$26)^(1-0.5*Assumptions!$B$32)</f>
        <v>0.9626113110593649</v>
      </c>
      <c r="C14" s="21">
        <f>1/(1+Assumptions!$B$26)^(2-0.5*Assumptions!$B$32)</f>
        <v>0.8919754091862122</v>
      </c>
      <c r="D14" s="21">
        <f>1/(1+Assumptions!$B$26)^(3-0.5*Assumptions!$B$32)</f>
        <v>0.826522731918994</v>
      </c>
      <c r="E14" s="21">
        <f>1/(1+Assumptions!$B$26)^(4-0.5*Assumptions!$B$32)</f>
        <v>0.7658729370152648</v>
      </c>
      <c r="F14" s="21">
        <f>1/(1+Assumptions!$B$26)^(5-0.5*Assumptions!$B$32)</f>
        <v>0.7096735915423992</v>
      </c>
    </row>
    <row r="15" spans="1:6" x14ac:dyDescent="0.25">
      <c r="A15" s="19" t="s">
        <v>51</v>
      </c>
      <c r="B15" s="20">
        <f>B13*B14</f>
        <v>256985755.74436823</v>
      </c>
      <c r="C15" s="20">
        <f>C13*C14</f>
        <v>247917397.75630465</v>
      </c>
      <c r="D15" s="20">
        <f>D13*D14</f>
        <v>239169038.5026518</v>
      </c>
      <c r="E15" s="20">
        <f>E13*E14</f>
        <v>230729386.06152415</v>
      </c>
      <c r="F15" s="20">
        <f>F13*F14</f>
        <v>222587546.97355032</v>
      </c>
    </row>
    <row r="17" spans="1:2" x14ac:dyDescent="0.25">
      <c r="A17" s="22" t="s">
        <v>52</v>
      </c>
      <c r="B17" s="23">
        <f>SUM(B15:F15)</f>
        <v>1197389125.0383992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313647780.6505104</v>
      </c>
    </row>
    <row r="5" spans="1:2" x14ac:dyDescent="0.25">
      <c r="A5" t="s">
        <v>56</v>
      </c>
      <c r="B5" s="18">
        <f>IF(Assumptions!$B$33=0,B4,B4-Forecast!F11-Forecast!F10-Forecast!F12)</f>
        <v>359129747.0109852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0.3156947761451439</v>
      </c>
    </row>
    <row r="7" spans="1:2" x14ac:dyDescent="0.25">
      <c r="A7" t="s">
        <v>58</v>
      </c>
      <c r="B7" s="18">
        <f>-MAX(Forecast!F9,0)*B6</f>
        <v>-113375385.08969514</v>
      </c>
    </row>
    <row r="8" spans="1:2" x14ac:dyDescent="0.25">
      <c r="A8" t="s">
        <v>59</v>
      </c>
      <c r="B8" s="18">
        <f>IF(OR(Assumptions!$B$33=0,Assumptions!B12&lt;=0),B5,MAX(B5+B7,0))</f>
        <v>245754361.92129004</v>
      </c>
    </row>
    <row r="9" spans="1:2" x14ac:dyDescent="0.25">
      <c r="A9" t="s">
        <v>60</v>
      </c>
      <c r="B9" s="18">
        <f>B8*(1+Assumptions!B12)/(Assumptions!B26-Assumptions!B12)</f>
        <v>4648390788.677499</v>
      </c>
    </row>
    <row r="10" spans="1:2" x14ac:dyDescent="0.25">
      <c r="A10" t="s">
        <v>61</v>
      </c>
      <c r="B10" s="18">
        <f>B9/(1+Assumptions!B26)^(5-0.5*Assumptions!B32)</f>
        <v>3298840185.893366</v>
      </c>
    </row>
    <row r="11" spans="1:2" x14ac:dyDescent="0.25">
      <c r="A11" t="s">
        <v>62</v>
      </c>
      <c r="B11" s="18">
        <f>Forecast!B17+B10</f>
        <v>4496229310.931765</v>
      </c>
    </row>
    <row r="12" spans="1:2" x14ac:dyDescent="0.25">
      <c r="A12" t="s">
        <v>63</v>
      </c>
      <c r="B12" s="18">
        <f>-Assumptions!B30</f>
        <v>-6003110000</v>
      </c>
    </row>
    <row r="13" spans="1:2" x14ac:dyDescent="0.25">
      <c r="A13" t="s">
        <v>64</v>
      </c>
      <c r="B13" s="18">
        <f>B11+B12</f>
        <v>-1506880689.0682354</v>
      </c>
    </row>
    <row r="14" spans="1:2" x14ac:dyDescent="0.25">
      <c r="A14" s="19" t="s">
        <v>65</v>
      </c>
      <c r="B14" s="24">
        <f>B13/Assumptions!B31</f>
        <v>-4.551780799655147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1243447000.8683257</v>
      </c>
    </row>
    <row r="18" spans="1:2" x14ac:dyDescent="0.25">
      <c r="A18" t="s">
        <v>60</v>
      </c>
      <c r="B18" s="18">
        <f>B17*Assumptions!B13</f>
        <v>22894823061.468258</v>
      </c>
    </row>
    <row r="19" spans="1:2" x14ac:dyDescent="0.25">
      <c r="A19" t="s">
        <v>61</v>
      </c>
      <c r="B19" s="18">
        <f>B18/(1+Assumptions!B26)^(5-0.5*Assumptions!B32)</f>
        <v>16247851309.759926</v>
      </c>
    </row>
    <row r="20" spans="1:2" x14ac:dyDescent="0.25">
      <c r="A20" t="s">
        <v>62</v>
      </c>
      <c r="B20" s="18">
        <f>Forecast!B17+B19</f>
        <v>17445240434.798325</v>
      </c>
    </row>
    <row r="21" spans="1:2" x14ac:dyDescent="0.25">
      <c r="A21" t="s">
        <v>63</v>
      </c>
      <c r="B21" s="18">
        <f>-Assumptions!B30</f>
        <v>-6003110000</v>
      </c>
    </row>
    <row r="22" spans="1:2" x14ac:dyDescent="0.25">
      <c r="A22" t="s">
        <v>64</v>
      </c>
      <c r="B22" s="18">
        <f>B20+B21</f>
        <v>11442130434.798325</v>
      </c>
    </row>
    <row r="23" spans="1:2" x14ac:dyDescent="0.25">
      <c r="A23" s="19" t="s">
        <v>65</v>
      </c>
      <c r="B23" s="25">
        <f>B22/Assumptions!B31</f>
        <v>34.562835663166695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33.9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-4.551780799655147</v>
      </c>
    </row>
    <row r="29" spans="1:2" x14ac:dyDescent="0.25">
      <c r="A29" s="19" t="s">
        <v>73</v>
      </c>
      <c r="B29" s="12">
        <f>B28/B26-1</f>
        <v>-1.1342708200488243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0.05919</v>
      </c>
      <c r="B5" s="31">
        <v>0.014081277011250334</v>
      </c>
      <c r="C5" s="31">
        <v>0.08482584400607499</v>
      </c>
      <c r="D5" s="31">
        <v>0.15557041100089963</v>
      </c>
      <c r="E5" s="31">
        <v>0.22631497799572428</v>
      </c>
      <c r="F5" s="31">
        <v>0.2970595449905518</v>
      </c>
    </row>
    <row r="6" spans="1:6" x14ac:dyDescent="0.25">
      <c r="A6" s="30">
        <v>0.06919</v>
      </c>
      <c r="B6" s="31">
        <v>-2.656593261355867</v>
      </c>
      <c r="C6" s="31">
        <v>-2.598579165445903</v>
      </c>
      <c r="D6" s="31">
        <v>-2.5405650695359476</v>
      </c>
      <c r="E6" s="31">
        <v>-2.4825509736259863</v>
      </c>
      <c r="F6" s="31">
        <v>-2.424536877716025</v>
      </c>
    </row>
    <row r="7" spans="1:6" x14ac:dyDescent="0.25">
      <c r="A7" s="30">
        <v>0.07919</v>
      </c>
      <c r="B7" s="31">
        <v>-4.648925299066213</v>
      </c>
      <c r="C7" s="31">
        <v>-4.6003167220857035</v>
      </c>
      <c r="D7" s="32">
        <v>-4.551708145105195</v>
      </c>
      <c r="E7" s="31">
        <v>-4.50309956812468</v>
      </c>
      <c r="F7" s="31">
        <v>-4.454490991144171</v>
      </c>
    </row>
    <row r="8" spans="1:6" x14ac:dyDescent="0.25">
      <c r="A8" s="30">
        <v>0.08919</v>
      </c>
      <c r="B8" s="31">
        <v>-6.19127958739583</v>
      </c>
      <c r="C8" s="31">
        <v>-6.1498756838657735</v>
      </c>
      <c r="D8" s="31">
        <v>-6.108471780335716</v>
      </c>
      <c r="E8" s="31">
        <v>-6.067067876805662</v>
      </c>
      <c r="F8" s="31">
        <v>-6.025663973275607</v>
      </c>
    </row>
    <row r="9" spans="1:6" x14ac:dyDescent="0.25">
      <c r="A9" s="30">
        <v>0.09919</v>
      </c>
      <c r="B9" s="31">
        <v>-7.419917471722721</v>
      </c>
      <c r="C9" s="31">
        <v>-7.384187842720978</v>
      </c>
      <c r="D9" s="31">
        <v>-7.348458213719236</v>
      </c>
      <c r="E9" s="31">
        <v>-7.312728584717495</v>
      </c>
      <c r="F9" s="31">
        <v>-7.276998955715754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8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1712317000</v>
      </c>
      <c r="C5" s="18">
        <v>1671842000</v>
      </c>
      <c r="D5" s="18">
        <v>1627501000</v>
      </c>
      <c r="E5" s="18">
        <v>1517386000</v>
      </c>
      <c r="F5" s="8" t="s">
        <v>84</v>
      </c>
    </row>
    <row r="6" spans="1:6" x14ac:dyDescent="0.25">
      <c r="A6" t="s">
        <v>44</v>
      </c>
      <c r="B6" s="18">
        <v>322375000</v>
      </c>
      <c r="C6" s="18">
        <v>282881000</v>
      </c>
      <c r="D6" s="18">
        <v>286953000</v>
      </c>
      <c r="E6" s="18">
        <v>235053000</v>
      </c>
      <c r="F6" s="8" t="s">
        <v>85</v>
      </c>
    </row>
    <row r="7" spans="1:6" x14ac:dyDescent="0.25">
      <c r="A7" t="s">
        <v>86</v>
      </c>
      <c r="B7" s="18">
        <v>680035000</v>
      </c>
      <c r="C7" s="18">
        <v>695473000</v>
      </c>
      <c r="D7" s="18">
        <v>691838000</v>
      </c>
      <c r="E7" s="18">
        <v>679572000</v>
      </c>
      <c r="F7" s="8" t="s">
        <v>87</v>
      </c>
    </row>
    <row r="8" spans="1:6" x14ac:dyDescent="0.25">
      <c r="A8" t="s">
        <v>88</v>
      </c>
      <c r="B8" s="18">
        <v>288941000</v>
      </c>
      <c r="C8" s="18">
        <v>271687000</v>
      </c>
      <c r="D8" s="18">
        <v>312347000</v>
      </c>
      <c r="E8" s="18">
        <v>236013000</v>
      </c>
      <c r="F8" s="8" t="s">
        <v>89</v>
      </c>
    </row>
    <row r="9" spans="1:6" x14ac:dyDescent="0.25">
      <c r="A9" t="s">
        <v>90</v>
      </c>
      <c r="B9" s="18">
        <v>22260000</v>
      </c>
      <c r="C9" s="18">
        <v>35903000</v>
      </c>
      <c r="D9" s="18">
        <v>36407000</v>
      </c>
      <c r="E9" s="18">
        <v>3348000</v>
      </c>
      <c r="F9" s="8" t="s">
        <v>91</v>
      </c>
    </row>
    <row r="10" spans="1:6" x14ac:dyDescent="0.25">
      <c r="A10" t="s">
        <v>92</v>
      </c>
      <c r="B10" s="18">
        <v>6004332000</v>
      </c>
      <c r="C10" s="18">
        <v>6009240000</v>
      </c>
      <c r="D10" s="18">
        <v>5984545000</v>
      </c>
      <c r="E10" s="18">
        <v>5676541000</v>
      </c>
      <c r="F10" s="8" t="s">
        <v>93</v>
      </c>
    </row>
    <row r="11" spans="1:6" x14ac:dyDescent="0.25">
      <c r="A11" t="s">
        <v>94</v>
      </c>
      <c r="B11" s="18">
        <v>1222000</v>
      </c>
      <c r="C11" s="18">
        <v>1326000</v>
      </c>
      <c r="D11" s="18">
        <v>2922000</v>
      </c>
      <c r="E11" s="18">
        <v>1193000</v>
      </c>
      <c r="F11" s="8" t="s">
        <v>95</v>
      </c>
    </row>
    <row r="12" spans="1:6" x14ac:dyDescent="0.25">
      <c r="A12" t="s">
        <v>32</v>
      </c>
      <c r="B12" s="34">
        <v>331053000</v>
      </c>
      <c r="C12" s="34">
        <v>330116000</v>
      </c>
      <c r="D12" s="34">
        <v>329104000</v>
      </c>
      <c r="E12" s="34">
        <v>322700000</v>
      </c>
      <c r="F12" s="8" t="s">
        <v>96</v>
      </c>
    </row>
    <row r="15" spans="1:1" x14ac:dyDescent="0.25">
      <c r="A15" s="19" t="s">
        <v>97</v>
      </c>
    </row>
    <row r="16" ht="70" customHeight="1" spans="1:6" x14ac:dyDescent="0.25">
      <c r="A16" s="35" t="s">
        <v>98</v>
      </c>
      <c r="B16" s="35"/>
      <c r="C16" s="35"/>
      <c r="D16" s="35"/>
      <c r="E16" s="35"/>
      <c r="F16" s="35"/>
    </row>
    <row r="18" spans="1:1" x14ac:dyDescent="0.25">
      <c r="A18" s="36" t="s">
        <v>99</v>
      </c>
    </row>
  </sheetData>
  <mergeCells count="1">
    <mergeCell ref="A16:F16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2026-09-19T01:04:48Z</dcterms:modified>
</cp:coreProperties>
</file>