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<sst xmlns="http://schemas.openxmlformats.org/spreadsheetml/2006/main" count="112" uniqueCount="100">
  <si>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Ulta Beauty, Inc. (ULTA)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</si>
  <si>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</si>
  <si>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</si>
  <si>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</si>
  <si>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</si>
  <si>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</si>
  <si>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</si>
  <si>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</si>
  <si>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</si>
  <si>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</si>
  <si>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</si>
  <si>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</si>
  <si>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</si>
  <si>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</si>
  <si>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</si>
  <si>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</si>
  <si>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</si>
  <si>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</si>
  <si>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</si>
  <si>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</si>
  <si>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</si>
  <si>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</si>
  <si>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</si>
  <si>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</si>
  <si>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</si>
  <si>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</si>
  <si>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</si>
  <si>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</si>
  <si>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</si>
  <si>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</si>
  <si>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</si>
  <si>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</si>
  <si>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</si>
  <si>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</si>
  <si>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</si>
  <si>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</si>
  <si>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</si>
  <si>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</si>
  <si>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</si>
  <si>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</si>
  <si>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</si>
  <si>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</si>
  <si>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</si>
  <si>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</si>
  <si>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</si>
  <si>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</si>
  <si>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</si>
  <si>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</si>
  <si>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</si>
  <si>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</si>
  <si>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</si>
  <si>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</si>
  <si>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</si>
  <si>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</si>
  <si>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</si>
  <si>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</si>
  <si>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</si>
  <si>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</si>
  <si>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</si>
  <si>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</si>
  <si>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</si>
  <si>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</si>
  <si>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</si>
  <si>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</si>
  <si>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</si>
  <si>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</si>
  <si>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</si>
  <si>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</si>
  <si>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</si>
  <si>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</si>
  <si>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</si>
  <si>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</si>
  <si>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</si>
  <si>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</si>
  <si>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</si>
  <si>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</si>
  <si>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</si>
  <si>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</si>
  <si>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</si>
  <si>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</si>
  <si>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</si>
  <si>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</si>
  <si>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</si>
  <si>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</si>
  <si>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</si>
  <si>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</si>
  <si>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</si>
  <si>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</si>
  <si>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</si>
  <si>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</si>
  <si>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</si>
  <si>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</si>
  <si>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</si>
  <si>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</si>
  <si>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</si>
  <si>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</si>
  <si>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</si>
  <si>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</si>
  <si>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3.4% of revenue against depreciation of 2.3%.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</si>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</sst>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0.06676379680111233</v>
      </c>
    </row>
    <row r="7" spans="1:2" x14ac:dyDescent="0.25">
      <c r="A7" t="s">
        <v>5</v>
      </c>
      <c r="B7" s="6">
        <v>0.1441930196105769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0.023328065437465954</v>
      </c>
    </row>
    <row r="10" spans="1:2" x14ac:dyDescent="0.25">
      <c r="A10" t="s">
        <v>8</v>
      </c>
      <c r="B10" s="6">
        <v>0.03441261684658914</v>
      </c>
    </row>
    <row r="11" spans="1:2" x14ac:dyDescent="0.25">
      <c r="A11" t="s">
        <v>9</v>
      </c>
      <c r="B11" s="6">
        <v>0.4821887550401863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13.418553537144819</v>
      </c>
    </row>
    <row r="14" spans="1:3" x14ac:dyDescent="0.25">
      <c r="A14" t="s">
        <v>12</v>
      </c>
      <c r="B14" s="6">
        <v>0.5428675421110429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0.90218</v>
      </c>
      <c r="C19" s="8" t="s">
        <v>19</v>
      </c>
    </row>
    <row r="20" spans="1:2" x14ac:dyDescent="0.25">
      <c r="A20" t="s">
        <v>20</v>
      </c>
      <c r="B20" s="10">
        <f>B17+B19*B18</f>
        <v>0.0995999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23130937344</v>
      </c>
    </row>
    <row r="23" spans="1:2" x14ac:dyDescent="0.25">
      <c r="A23" t="s">
        <v>24</v>
      </c>
      <c r="B23" s="11">
        <v>2182061000</v>
      </c>
    </row>
    <row r="24" spans="1:2" x14ac:dyDescent="0.25">
      <c r="A24" t="s">
        <v>25</v>
      </c>
      <c r="B24" s="10">
        <f>B22/(B22+B23)</f>
        <v>0.9137968181269518</v>
      </c>
    </row>
    <row r="25" spans="1:2" x14ac:dyDescent="0.25">
      <c r="A25" t="s">
        <v>26</v>
      </c>
      <c r="B25" s="10">
        <f>1-B24</f>
        <v>0.0862031818730482</v>
      </c>
    </row>
    <row r="26" spans="1:2" x14ac:dyDescent="0.25">
      <c r="A26" t="s">
        <v>27</v>
      </c>
      <c r="B26" s="12">
        <f>B24*B20+B25*B21*(1-B8)</f>
        <v>0.09577974565306856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12392820000</v>
      </c>
      <c r="C29" s="8" t="s">
        <v>30</v>
      </c>
    </row>
    <row r="30" spans="1:2" x14ac:dyDescent="0.25">
      <c r="A30" t="s">
        <v>31</v>
      </c>
      <c r="B30" s="11">
        <v>1687818000</v>
      </c>
    </row>
    <row r="31" spans="1:2" x14ac:dyDescent="0.25">
      <c r="A31" t="s">
        <v>32</v>
      </c>
      <c r="B31" s="13">
        <v>44991000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0.06676379680111233</v>
      </c>
      <c r="C5" s="10">
        <f>Assumptions!B6</f>
        <v>0.06676379680111233</v>
      </c>
      <c r="D5" s="10">
        <f>Assumptions!B6</f>
        <v>0.06676379680111233</v>
      </c>
      <c r="E5" s="10">
        <f>Assumptions!B6</f>
        <v>0.06676379680111233</v>
      </c>
      <c r="F5" s="10">
        <f>Assumptions!B6</f>
        <v>0.06676379680111233</v>
      </c>
    </row>
    <row r="6" spans="1:6" x14ac:dyDescent="0.25">
      <c r="A6" t="s">
        <v>43</v>
      </c>
      <c r="B6" s="18">
        <f>Assumptions!B29*(1+B5)</f>
        <v>13220211716.27276</v>
      </c>
      <c r="C6" s="18">
        <f>B6*(1+C5)</f>
        <v>14102843244.96568</v>
      </c>
      <c r="D6" s="18">
        <f>C6*(1+D5)</f>
        <v>15044402605.690508</v>
      </c>
      <c r="E6" s="18">
        <f>D6*(1+E5)</f>
        <v>16048824044.250954</v>
      </c>
      <c r="F6" s="18">
        <f>E6*(1+F5)</f>
        <v>17120304471.63813</v>
      </c>
    </row>
    <row r="7" spans="1:6" x14ac:dyDescent="0.25">
      <c r="A7" t="s">
        <v>5</v>
      </c>
      <c r="B7" s="10">
        <f>Assumptions!B7</f>
        <v>0.1441930196105769</v>
      </c>
      <c r="C7" s="10">
        <f>Assumptions!B7</f>
        <v>0.1441930196105769</v>
      </c>
      <c r="D7" s="10">
        <f>Assumptions!B7</f>
        <v>0.1441930196105769</v>
      </c>
      <c r="E7" s="10">
        <f>Assumptions!B7</f>
        <v>0.1441930196105769</v>
      </c>
      <c r="F7" s="10">
        <f>Assumptions!B7</f>
        <v>0.1441930196105769</v>
      </c>
    </row>
    <row r="8" spans="1:6" x14ac:dyDescent="0.25">
      <c r="A8" t="s">
        <v>44</v>
      </c>
      <c r="B8" s="18">
        <f>B6*B7</f>
        <v>1906262247.2604966</v>
      </c>
      <c r="C8" s="18">
        <f>C6*C7</f>
        <v>2033531552.5862281</v>
      </c>
      <c r="D8" s="18">
        <f>D6*D7</f>
        <v>2169297839.9517455</v>
      </c>
      <c r="E8" s="18">
        <f>E6*E7</f>
        <v>2314128400.1393757</v>
      </c>
      <c r="F8" s="18">
        <f>F6*F7</f>
        <v>2468628398.4179645</v>
      </c>
    </row>
    <row r="9" spans="1:6" x14ac:dyDescent="0.25">
      <c r="A9" t="s">
        <v>45</v>
      </c>
      <c r="B9" s="18">
        <f>B8*(1-Assumptions!B8)</f>
        <v>1505947175.3357923</v>
      </c>
      <c r="C9" s="18">
        <f>C8*(1-Assumptions!B8)</f>
        <v>1606489926.5431204</v>
      </c>
      <c r="D9" s="18">
        <f>D8*(1-Assumptions!B8)</f>
        <v>1713745293.561879</v>
      </c>
      <c r="E9" s="18">
        <f>E8*(1-Assumptions!B8)</f>
        <v>1828161436.110107</v>
      </c>
      <c r="F9" s="18">
        <f>F8*(1-Assumptions!B8)</f>
        <v>1950216434.750192</v>
      </c>
    </row>
    <row r="10" spans="1:6" x14ac:dyDescent="0.25">
      <c r="A10" t="s">
        <v>46</v>
      </c>
      <c r="B10" s="18">
        <f>B6*Assumptions!B9</f>
        <v>308401964.0143651</v>
      </c>
      <c r="C10" s="18">
        <f>C6*Assumptions!B9</f>
        <v>328992050.0728841</v>
      </c>
      <c r="D10" s="18">
        <f>D6*Assumptions!B9</f>
        <v>350956808.4531315</v>
      </c>
      <c r="E10" s="18">
        <f>E6*Assumptions!B9</f>
        <v>374388017.49866325</v>
      </c>
      <c r="F10" s="18">
        <f>F6*Assumptions!B9</f>
        <v>399383583.0237153</v>
      </c>
    </row>
    <row r="11" spans="1:6" x14ac:dyDescent="0.25">
      <c r="A11" t="s">
        <v>47</v>
      </c>
      <c r="B11" s="18">
        <f>-B6*Assumptions!B10</f>
        <v>-454942080.4228831</v>
      </c>
      <c r="C11" s="18">
        <f>-C6*Assumptions!B10</f>
        <v>-485315741.0365118</v>
      </c>
      <c r="D11" s="18">
        <f>-D6*Assumptions!B10</f>
        <v>-517717262.55545473</v>
      </c>
      <c r="E11" s="18">
        <f>-E6*Assumptions!B10</f>
        <v>-552282032.6731352</v>
      </c>
      <c r="F11" s="18">
        <f>-F6*Assumptions!B10</f>
        <v>-589154478.0794297</v>
      </c>
    </row>
    <row r="12" spans="1:6" x14ac:dyDescent="0.25">
      <c r="A12" t="s">
        <v>48</v>
      </c>
      <c r="B12" s="18">
        <f>-(B6-Assumptions!B29)*Assumptions!B11</f>
        <v>-398958981.60012543</v>
      </c>
      <c r="C12" s="18">
        <f>-(C6-B6)*Assumptions!B11</f>
        <v>-425594997.979655</v>
      </c>
      <c r="D12" s="18">
        <f>-(D6-C6)*Assumptions!B11</f>
        <v>-454009335.94433886</v>
      </c>
      <c r="E12" s="18">
        <f>-(E6-D6)*Assumptions!B11</f>
        <v>-484320722.99513435</v>
      </c>
      <c r="F12" s="18">
        <f>-(F6-E6)*Assumptions!B11</f>
        <v>-516655813.3317494</v>
      </c>
    </row>
    <row r="13" spans="1:6" x14ac:dyDescent="0.25">
      <c r="A13" s="19" t="s">
        <v>49</v>
      </c>
      <c r="B13" s="20">
        <f>B9+B10+B11+B12</f>
        <v>960448077.3271488</v>
      </c>
      <c r="C13" s="20">
        <f>C9+C10+C11+C12</f>
        <v>1024571237.5998375</v>
      </c>
      <c r="D13" s="20">
        <f>D9+D10+D11+D12</f>
        <v>1092975503.5152168</v>
      </c>
      <c r="E13" s="20">
        <f>E9+E10+E11+E12</f>
        <v>1165946697.9405007</v>
      </c>
      <c r="F13" s="20">
        <f>F9+F10+F11+F12</f>
        <v>1243789726.362728</v>
      </c>
    </row>
    <row r="14" spans="1:6" x14ac:dyDescent="0.25">
      <c r="A14" t="s">
        <v>50</v>
      </c>
      <c r="B14" s="21">
        <f>1/(1+Assumptions!$B$26)^(1-0.5*Assumptions!$B$32)</f>
        <v>0.9552968938841023</v>
      </c>
      <c r="C14" s="21">
        <f>1/(1+Assumptions!$B$26)^(2-0.5*Assumptions!$B$32)</f>
        <v>0.8717964514983433</v>
      </c>
      <c r="D14" s="21">
        <f>1/(1+Assumptions!$B$26)^(3-0.5*Assumptions!$B$32)</f>
        <v>0.7955946027992747</v>
      </c>
      <c r="E14" s="21">
        <f>1/(1+Assumptions!$B$26)^(4-0.5*Assumptions!$B$32)</f>
        <v>0.7260533934446034</v>
      </c>
      <c r="F14" s="21">
        <f>1/(1+Assumptions!$B$26)^(5-0.5*Assumptions!$B$32)</f>
        <v>0.6625906313060079</v>
      </c>
    </row>
    <row r="15" spans="1:6" x14ac:dyDescent="0.25">
      <c r="A15" s="19" t="s">
        <v>51</v>
      </c>
      <c r="B15" s="20">
        <f>B13*B14</f>
        <v>917513065.0075834</v>
      </c>
      <c r="C15" s="20">
        <f>C13*C14</f>
        <v>893217569.2468044</v>
      </c>
      <c r="D15" s="20">
        <f>D13*D14</f>
        <v>869565411.5885262</v>
      </c>
      <c r="E15" s="20">
        <f>E13*E14</f>
        <v>846539556.6152306</v>
      </c>
      <c r="F15" s="20">
        <f>F13*F14</f>
        <v>824123420.0026069</v>
      </c>
    </row>
    <row r="17" spans="1:2" x14ac:dyDescent="0.25">
      <c r="A17" s="22" t="s">
        <v>52</v>
      </c>
      <c r="B17" s="23">
        <f>SUM(B15:F15)</f>
        <v>4350959022.460752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1243789726.362728</v>
      </c>
    </row>
    <row r="5" spans="1:2" x14ac:dyDescent="0.25">
      <c r="A5" t="s">
        <v>56</v>
      </c>
      <c r="B5" s="18">
        <f>IF(Assumptions!$B$33=0,B4,B4-Forecast!F11-Forecast!F10-Forecast!F12)</f>
        <v>1950216434.750192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0.04605174938767343</v>
      </c>
    </row>
    <row r="7" spans="1:2" x14ac:dyDescent="0.25">
      <c r="A7" t="s">
        <v>58</v>
      </c>
      <c r="B7" s="18">
        <f>-MAX(Forecast!F9,0)*B6</f>
        <v>-89810878.50483781</v>
      </c>
    </row>
    <row r="8" spans="1:2" x14ac:dyDescent="0.25">
      <c r="A8" t="s">
        <v>59</v>
      </c>
      <c r="B8" s="18">
        <f>IF(OR(Assumptions!$B$33=0,Assumptions!B12&lt;=0),B5,MAX(B5+B7,0))</f>
        <v>1860405556.2453542</v>
      </c>
    </row>
    <row r="9" spans="1:2" x14ac:dyDescent="0.25">
      <c r="A9" t="s">
        <v>60</v>
      </c>
      <c r="B9" s="18">
        <f>B8*(1+Assumptions!B12)/(Assumptions!B26-Assumptions!B12)</f>
        <v>26941544894.75502</v>
      </c>
    </row>
    <row r="10" spans="1:2" x14ac:dyDescent="0.25">
      <c r="A10" t="s">
        <v>61</v>
      </c>
      <c r="B10" s="18">
        <f>B9/(1+Assumptions!B26)^(5-0.5*Assumptions!B32)</f>
        <v>17851215240.174885</v>
      </c>
    </row>
    <row r="11" spans="1:2" x14ac:dyDescent="0.25">
      <c r="A11" t="s">
        <v>62</v>
      </c>
      <c r="B11" s="18">
        <f>Forecast!B17+B10</f>
        <v>22202174262.635635</v>
      </c>
    </row>
    <row r="12" spans="1:2" x14ac:dyDescent="0.25">
      <c r="A12" t="s">
        <v>63</v>
      </c>
      <c r="B12" s="18">
        <f>-Assumptions!B30</f>
        <v>-1687818000</v>
      </c>
    </row>
    <row r="13" spans="1:2" x14ac:dyDescent="0.25">
      <c r="A13" t="s">
        <v>64</v>
      </c>
      <c r="B13" s="18">
        <f>B11+B12</f>
        <v>20514356262.635635</v>
      </c>
    </row>
    <row r="14" spans="1:2" x14ac:dyDescent="0.25">
      <c r="A14" s="19" t="s">
        <v>65</v>
      </c>
      <c r="B14" s="24">
        <f>B13/Assumptions!B31</f>
        <v>455.96577676947913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2868011981.44168</v>
      </c>
    </row>
    <row r="18" spans="1:2" x14ac:dyDescent="0.25">
      <c r="A18" t="s">
        <v>60</v>
      </c>
      <c r="B18" s="18">
        <f>B17*Assumptions!B13</f>
        <v>38484572318.14797</v>
      </c>
    </row>
    <row r="19" spans="1:2" x14ac:dyDescent="0.25">
      <c r="A19" t="s">
        <v>61</v>
      </c>
      <c r="B19" s="18">
        <f>B18/(1+Assumptions!B26)^(5-0.5*Assumptions!B32)</f>
        <v>25499517067.823383</v>
      </c>
    </row>
    <row r="20" spans="1:2" x14ac:dyDescent="0.25">
      <c r="A20" t="s">
        <v>62</v>
      </c>
      <c r="B20" s="18">
        <f>Forecast!B17+B19</f>
        <v>29850476090.284134</v>
      </c>
    </row>
    <row r="21" spans="1:2" x14ac:dyDescent="0.25">
      <c r="A21" t="s">
        <v>63</v>
      </c>
      <c r="B21" s="18">
        <f>-Assumptions!B30</f>
        <v>-1687818000</v>
      </c>
    </row>
    <row r="22" spans="1:2" x14ac:dyDescent="0.25">
      <c r="A22" t="s">
        <v>64</v>
      </c>
      <c r="B22" s="18">
        <f>B20+B21</f>
        <v>28162658090.284134</v>
      </c>
    </row>
    <row r="23" spans="1:2" x14ac:dyDescent="0.25">
      <c r="A23" s="19" t="s">
        <v>65</v>
      </c>
      <c r="B23" s="25">
        <f>B22/Assumptions!B31</f>
        <v>625.9620388585303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540.98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455.96577676947913</v>
      </c>
    </row>
    <row r="29" spans="1:2" x14ac:dyDescent="0.25">
      <c r="A29" s="19" t="s">
        <v>73</v>
      </c>
      <c r="B29" s="12">
        <f>B28/B26-1</f>
        <v>-0.15714855120433446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0.07578</v>
      </c>
      <c r="B5" s="31">
        <v>570.3695271456761</v>
      </c>
      <c r="C5" s="31">
        <v>613.2520799381302</v>
      </c>
      <c r="D5" s="31">
        <v>664.5228089401921</v>
      </c>
      <c r="E5" s="31">
        <v>726.9301336176578</v>
      </c>
      <c r="F5" s="31">
        <v>804.5703986279831</v>
      </c>
    </row>
    <row r="6" spans="1:6" x14ac:dyDescent="0.25">
      <c r="A6" s="30">
        <v>0.08578</v>
      </c>
      <c r="B6" s="31">
        <v>478.74926845342003</v>
      </c>
      <c r="C6" s="31">
        <v>508.41035633869524</v>
      </c>
      <c r="D6" s="31">
        <v>542.9061619572121</v>
      </c>
      <c r="E6" s="31">
        <v>583.5368066069026</v>
      </c>
      <c r="F6" s="31">
        <v>632.1144719629851</v>
      </c>
    </row>
    <row r="7" spans="1:6" x14ac:dyDescent="0.25">
      <c r="A7" s="30">
        <v>0.09578</v>
      </c>
      <c r="B7" s="31">
        <v>410.1023190081681</v>
      </c>
      <c r="C7" s="31">
        <v>431.53757053471674</v>
      </c>
      <c r="D7" s="32">
        <v>455.9638816229782</v>
      </c>
      <c r="E7" s="31">
        <v>484.06331206963415</v>
      </c>
      <c r="F7" s="31">
        <v>516.7423572740905</v>
      </c>
    </row>
    <row r="8" spans="1:6" x14ac:dyDescent="0.25">
      <c r="A8" s="30">
        <v>0.10578</v>
      </c>
      <c r="B8" s="31">
        <v>356.82197329007147</v>
      </c>
      <c r="C8" s="31">
        <v>372.8369517995601</v>
      </c>
      <c r="D8" s="31">
        <v>390.8030373487116</v>
      </c>
      <c r="E8" s="31">
        <v>411.1064348147356</v>
      </c>
      <c r="F8" s="31">
        <v>434.2424773249718</v>
      </c>
    </row>
    <row r="9" spans="1:6" x14ac:dyDescent="0.25">
      <c r="A9" s="30">
        <v>0.11578</v>
      </c>
      <c r="B9" s="31">
        <v>314.32152555104614</v>
      </c>
      <c r="C9" s="31">
        <v>326.6039800740472</v>
      </c>
      <c r="D9" s="31">
        <v>340.2125637682726</v>
      </c>
      <c r="E9" s="31">
        <v>355.3791714526589</v>
      </c>
      <c r="F9" s="31">
        <v>372.3931118651661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12392820000</v>
      </c>
      <c r="C5" s="18">
        <v>11295654000</v>
      </c>
      <c r="D5" s="18">
        <v>11207303000</v>
      </c>
      <c r="E5" s="18">
        <v>10208580000</v>
      </c>
      <c r="F5" s="8" t="s">
        <v>84</v>
      </c>
    </row>
    <row r="6" spans="1:6" x14ac:dyDescent="0.25">
      <c r="A6" t="s">
        <v>44</v>
      </c>
      <c r="B6" s="18">
        <v>1548813000</v>
      </c>
      <c r="C6" s="18">
        <v>1578661000</v>
      </c>
      <c r="D6" s="18">
        <v>1686539000</v>
      </c>
      <c r="E6" s="18">
        <v>1649211000</v>
      </c>
      <c r="F6" s="8" t="s">
        <v>85</v>
      </c>
    </row>
    <row r="7" spans="1:6" x14ac:dyDescent="0.25">
      <c r="A7" t="s">
        <v>86</v>
      </c>
      <c r="B7" s="18">
        <v>300772000</v>
      </c>
      <c r="C7" s="18">
        <v>267042000</v>
      </c>
      <c r="D7" s="18">
        <v>243840000</v>
      </c>
      <c r="E7" s="18">
        <v>241372000</v>
      </c>
      <c r="F7" s="8" t="s">
        <v>87</v>
      </c>
    </row>
    <row r="8" spans="1:6" x14ac:dyDescent="0.25">
      <c r="A8" t="s">
        <v>88</v>
      </c>
      <c r="B8" s="18">
        <v>434829000</v>
      </c>
      <c r="C8" s="18">
        <v>374458000</v>
      </c>
      <c r="D8" s="18">
        <v>435267000</v>
      </c>
      <c r="E8" s="18">
        <v>312126000</v>
      </c>
      <c r="F8" s="8" t="s">
        <v>89</v>
      </c>
    </row>
    <row r="9" spans="1:6" x14ac:dyDescent="0.25">
      <c r="A9" t="s">
        <v>90</v>
      </c>
      <c r="B9" s="18">
        <v>351795000</v>
      </c>
      <c r="C9" s="18">
        <v>451216000</v>
      </c>
      <c r="D9" s="18">
        <v>481573000</v>
      </c>
      <c r="E9" s="18">
        <v>369162000</v>
      </c>
      <c r="F9" s="8" t="s">
        <v>91</v>
      </c>
    </row>
    <row r="10" spans="1:6" x14ac:dyDescent="0.25">
      <c r="A10" t="s">
        <v>92</v>
      </c>
      <c r="B10" s="18">
        <v>2182061000</v>
      </c>
      <c r="C10" s="18">
        <v>1923234000</v>
      </c>
      <c r="D10" s="18">
        <v>1911092000</v>
      </c>
      <c r="E10" s="18">
        <v>1903176000</v>
      </c>
      <c r="F10" s="8" t="s">
        <v>93</v>
      </c>
    </row>
    <row r="11" spans="1:6" x14ac:dyDescent="0.25">
      <c r="A11" t="s">
        <v>94</v>
      </c>
      <c r="B11" s="18">
        <v>494243000</v>
      </c>
      <c r="C11" s="18">
        <v>703201000</v>
      </c>
      <c r="D11" s="18">
        <v>766594000</v>
      </c>
      <c r="E11" s="18">
        <v>737877000</v>
      </c>
      <c r="F11" s="8" t="s">
        <v>95</v>
      </c>
    </row>
    <row r="12" spans="1:6" x14ac:dyDescent="0.25">
      <c r="A12" t="s">
        <v>32</v>
      </c>
      <c r="B12" s="34">
        <v>44991000</v>
      </c>
      <c r="C12" s="34">
        <v>47404000</v>
      </c>
      <c r="D12" s="34">
        <v>49596000</v>
      </c>
      <c r="E12" s="34">
        <v>51738000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