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<sst xmlns="http://schemas.openxmlformats.org/spreadsheetml/2006/main" count="114" uniqueCount="102">
  <si>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UltraTech Cement Limited (ULTRACEMCO.NS)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</si>
  <si>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</si>
  <si>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</si>
  <si>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</si>
  <si>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</si>
  <si>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</si>
  <si>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</si>
  <si>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</si>
  <si>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</si>
  <si>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</si>
  <si>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</si>
  <si>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</si>
  <si>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</si>
  <si>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</si>
  <si>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</si>
  <si>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</si>
  <si>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</si>
  <si>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</si>
  <si>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</si>
  <si>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</si>
  <si>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</si>
  <si>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</si>
  <si>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</si>
  <si>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</si>
  <si>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</si>
  <si>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</si>
  <si>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</si>
  <si>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</si>
  <si>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</si>
  <si>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</si>
  <si>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</si>
  <si>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</si>
  <si>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</si>
  <si>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</si>
  <si>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</si>
  <si>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</si>
  <si>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</si>
  <si>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</si>
  <si>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</si>
  <si>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</si>
  <si>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</si>
  <si>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</si>
  <si>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</si>
  <si>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</si>
  <si>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</si>
  <si>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</si>
  <si>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</si>
  <si>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</si>
  <si>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</si>
  <si>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</si>
  <si>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</si>
  <si>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</si>
  <si>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</si>
  <si>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</si>
  <si>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</si>
  <si>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</si>
  <si>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</si>
  <si>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</si>
  <si>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</si>
  <si>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</si>
  <si>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</si>
  <si>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</si>
  <si>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</si>
  <si>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</si>
  <si>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</si>
  <si>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</si>
  <si>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</si>
  <si>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</si>
  <si>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</si>
  <si>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</si>
  <si>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</si>
  <si>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</si>
  <si>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</si>
  <si>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</si>
  <si>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</si>
  <si>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</si>
  <si>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</si>
  <si>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</si>
  <si>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</si>
  <si>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</si>
  <si>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</si>
  <si>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</si>
  <si>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</si>
  <si>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</si>
  <si>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</si>
  <si>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</si>
  <si>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</si>
  <si>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</si>
  <si>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</si>
  <si>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</si>
  <si>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</si>
  <si>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</si>
  <si>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</si>
  <si>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</si>
  <si>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</si>
  <si>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</si>
  <si>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</si>
  <si>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</si>
  <si>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11.5% of revenue against depreciation of 5.0%.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</si>
  <si>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</si>
  <si>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20.3x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</si>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</sst>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0.11916250682385199</v>
      </c>
    </row>
    <row r="7" spans="1:2" x14ac:dyDescent="0.25">
      <c r="A7" t="s">
        <v>5</v>
      </c>
      <c r="B7" s="6">
        <v>0.12814559081036758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0.049528008488631675</v>
      </c>
    </row>
    <row r="10" spans="1:2" x14ac:dyDescent="0.25">
      <c r="A10" t="s">
        <v>8</v>
      </c>
      <c r="B10" s="6">
        <v>0.11526016094124975</v>
      </c>
    </row>
    <row r="11" spans="1:2" x14ac:dyDescent="0.25">
      <c r="A11" t="s">
        <v>9</v>
      </c>
      <c r="B11" s="6">
        <v>0.06438095645970987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0.1165383420170919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0.66165</v>
      </c>
      <c r="C19" s="8" t="s">
        <v>19</v>
      </c>
    </row>
    <row r="20" spans="1:2" x14ac:dyDescent="0.25">
      <c r="A20" t="s">
        <v>20</v>
      </c>
      <c r="B20" s="10">
        <f>B17+B19*B18</f>
        <v>0.12093200000000001</v>
      </c>
    </row>
    <row r="21" spans="1:3" x14ac:dyDescent="0.25">
      <c r="A21" t="s">
        <v>21</v>
      </c>
      <c r="B21" s="6">
        <v>0.07568547056695879</v>
      </c>
      <c r="C21" s="8" t="s">
        <v>22</v>
      </c>
    </row>
    <row r="22" spans="1:2" x14ac:dyDescent="0.25">
      <c r="A22" t="s">
        <v>23</v>
      </c>
      <c r="B22" s="11">
        <v>3239984234496</v>
      </c>
    </row>
    <row r="23" spans="1:2" x14ac:dyDescent="0.25">
      <c r="A23" t="s">
        <v>24</v>
      </c>
      <c r="B23" s="11">
        <v>237550900000</v>
      </c>
    </row>
    <row r="24" spans="1:2" x14ac:dyDescent="0.25">
      <c r="A24" t="s">
        <v>25</v>
      </c>
      <c r="B24" s="10">
        <f>B22/(B22+B23)</f>
        <v>0.9316898634197615</v>
      </c>
    </row>
    <row r="25" spans="1:2" x14ac:dyDescent="0.25">
      <c r="A25" t="s">
        <v>26</v>
      </c>
      <c r="B25" s="10">
        <f>1-B24</f>
        <v>0.06831013658023855</v>
      </c>
    </row>
    <row r="26" spans="1:2" x14ac:dyDescent="0.25">
      <c r="A26" t="s">
        <v>27</v>
      </c>
      <c r="B26" s="12">
        <f>B24*B20+B25*B21*(1-B8)</f>
        <v>0.1165383420170919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873835200000</v>
      </c>
      <c r="C29" s="8" t="s">
        <v>30</v>
      </c>
    </row>
    <row r="30" spans="1:2" x14ac:dyDescent="0.25">
      <c r="A30" t="s">
        <v>31</v>
      </c>
      <c r="B30" s="11">
        <v>185212900000</v>
      </c>
    </row>
    <row r="31" spans="1:2" x14ac:dyDescent="0.25">
      <c r="A31" t="s">
        <v>32</v>
      </c>
      <c r="B31" s="13">
        <v>294313417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0.11916250682385199</v>
      </c>
      <c r="C5" s="10">
        <f>Assumptions!B6</f>
        <v>0.11916250682385199</v>
      </c>
      <c r="D5" s="10">
        <f>Assumptions!B6</f>
        <v>0.11916250682385199</v>
      </c>
      <c r="E5" s="10">
        <f>Assumptions!B6</f>
        <v>0.11916250682385199</v>
      </c>
      <c r="F5" s="10">
        <f>Assumptions!B6</f>
        <v>0.11916250682385199</v>
      </c>
    </row>
    <row r="6" spans="1:6" x14ac:dyDescent="0.25">
      <c r="A6" t="s">
        <v>43</v>
      </c>
      <c r="B6" s="18">
        <f>Assumptions!B29*(1+B5)</f>
        <v>977963592982.9221</v>
      </c>
      <c r="C6" s="18">
        <f>B6*(1+C5)</f>
        <v>1094500186305.2284</v>
      </c>
      <c r="D6" s="18">
        <f>C6*(1+D5)</f>
        <v>1224923572224.5325</v>
      </c>
      <c r="E6" s="18">
        <f>D6*(1+E5)</f>
        <v>1370888535758.4355</v>
      </c>
      <c r="F6" s="18">
        <f>E6*(1+F5)</f>
        <v>1534247050255.4905</v>
      </c>
    </row>
    <row r="7" spans="1:6" x14ac:dyDescent="0.25">
      <c r="A7" t="s">
        <v>5</v>
      </c>
      <c r="B7" s="10">
        <f>Assumptions!B7</f>
        <v>0.12814559081036758</v>
      </c>
      <c r="C7" s="10">
        <f>Assumptions!B7</f>
        <v>0.12814559081036758</v>
      </c>
      <c r="D7" s="10">
        <f>Assumptions!B7</f>
        <v>0.12814559081036758</v>
      </c>
      <c r="E7" s="10">
        <f>Assumptions!B7</f>
        <v>0.12814559081036758</v>
      </c>
      <c r="F7" s="10">
        <f>Assumptions!B7</f>
        <v>0.12814559081036758</v>
      </c>
    </row>
    <row r="8" spans="1:6" x14ac:dyDescent="0.25">
      <c r="A8" t="s">
        <v>44</v>
      </c>
      <c r="B8" s="18">
        <f>B6*B7</f>
        <v>125321722413.8264</v>
      </c>
      <c r="C8" s="18">
        <f>C6*C7</f>
        <v>140255373016.14087</v>
      </c>
      <c r="D8" s="18">
        <f>D6*D7</f>
        <v>156968554860.25867</v>
      </c>
      <c r="E8" s="18">
        <f>E6*E7</f>
        <v>175673321349.92444</v>
      </c>
      <c r="F8" s="18">
        <f>F6*F7</f>
        <v>196606994704.05356</v>
      </c>
    </row>
    <row r="9" spans="1:6" x14ac:dyDescent="0.25">
      <c r="A9" t="s">
        <v>45</v>
      </c>
      <c r="B9" s="18">
        <f>B8*(1-Assumptions!B8)</f>
        <v>93740648365.54214</v>
      </c>
      <c r="C9" s="18">
        <f>C8*(1-Assumptions!B8)</f>
        <v>104911019016.07336</v>
      </c>
      <c r="D9" s="18">
        <f>D8*(1-Assumptions!B8)</f>
        <v>117412479035.47348</v>
      </c>
      <c r="E9" s="18">
        <f>E8*(1-Assumptions!B8)</f>
        <v>131403644369.74348</v>
      </c>
      <c r="F9" s="18">
        <f>F8*(1-Assumptions!B8)</f>
        <v>147062032038.63205</v>
      </c>
    </row>
    <row r="10" spans="1:6" x14ac:dyDescent="0.25">
      <c r="A10" t="s">
        <v>46</v>
      </c>
      <c r="B10" s="18">
        <f>B6*Assumptions!B9</f>
        <v>48436589134.8309</v>
      </c>
      <c r="C10" s="18">
        <f>C6*Assumptions!B9</f>
        <v>54208414518.1343</v>
      </c>
      <c r="D10" s="18">
        <f>D6*Assumptions!B9</f>
        <v>60668025083.061676</v>
      </c>
      <c r="E10" s="18">
        <f>E6*Assumptions!B9</f>
        <v>67897379036.01164</v>
      </c>
      <c r="F10" s="18">
        <f>F6*Assumptions!B9</f>
        <v>75988200928.71204</v>
      </c>
    </row>
    <row r="11" spans="1:6" x14ac:dyDescent="0.25">
      <c r="A11" t="s">
        <v>47</v>
      </c>
      <c r="B11" s="18">
        <f>-B6*Assumptions!B10</f>
        <v>-112720241121.89447</v>
      </c>
      <c r="C11" s="18">
        <f>-C6*Assumptions!B10</f>
        <v>-126152267623.76845</v>
      </c>
      <c r="D11" s="18">
        <f>-D6*Assumptions!B10</f>
        <v>-141184888075.33017</v>
      </c>
      <c r="E11" s="18">
        <f>-E6*Assumptions!B10</f>
        <v>-158008833264.0315</v>
      </c>
      <c r="F11" s="18">
        <f>-F6*Assumptions!B10</f>
        <v>-176837561936.0855</v>
      </c>
    </row>
    <row r="12" spans="1:6" x14ac:dyDescent="0.25">
      <c r="A12" t="s">
        <v>48</v>
      </c>
      <c r="B12" s="18">
        <f>-(B6-Assumptions!B29)*Assumptions!B11</f>
        <v>-6703885534.853067</v>
      </c>
      <c r="C12" s="18">
        <f>-(C6-B6)*Assumptions!B11</f>
        <v>-7502737340.646317</v>
      </c>
      <c r="D12" s="18">
        <f>-(D6-C6)*Assumptions!B11</f>
        <v>-8396782330.198653</v>
      </c>
      <c r="E12" s="18">
        <f>-(E6-D6)*Assumptions!B11</f>
        <v>-9397363961.919353</v>
      </c>
      <c r="F12" s="18">
        <f>-(F6-E6)*Assumptions!B11</f>
        <v>-10517177409.157778</v>
      </c>
    </row>
    <row r="13" spans="1:6" x14ac:dyDescent="0.25">
      <c r="A13" s="19" t="s">
        <v>49</v>
      </c>
      <c r="B13" s="20">
        <f>B9+B10+B11+B12</f>
        <v>22753110843.62551</v>
      </c>
      <c r="C13" s="20">
        <f>C9+C10+C11+C12</f>
        <v>25464428569.792908</v>
      </c>
      <c r="D13" s="20">
        <f>D9+D10+D11+D12</f>
        <v>28498833713.006332</v>
      </c>
      <c r="E13" s="20">
        <f>E9+E10+E11+E12</f>
        <v>31894826179.80428</v>
      </c>
      <c r="F13" s="20">
        <f>F9+F10+F11+F12</f>
        <v>35695493622.1008</v>
      </c>
    </row>
    <row r="14" spans="1:6" x14ac:dyDescent="0.25">
      <c r="A14" t="s">
        <v>50</v>
      </c>
      <c r="B14" s="21">
        <f>1/(1+Assumptions!$B$26)^(1-0.5*Assumptions!$B$32)</f>
        <v>0.946374825937348</v>
      </c>
      <c r="C14" s="21">
        <f>1/(1+Assumptions!$B$26)^(2-0.5*Assumptions!$B$32)</f>
        <v>0.8475972479616477</v>
      </c>
      <c r="D14" s="21">
        <f>1/(1+Assumptions!$B$26)^(3-0.5*Assumptions!$B$32)</f>
        <v>0.7591295489507451</v>
      </c>
      <c r="E14" s="21">
        <f>1/(1+Assumptions!$B$26)^(4-0.5*Assumptions!$B$32)</f>
        <v>0.6798956384957934</v>
      </c>
      <c r="F14" s="21">
        <f>1/(1+Assumptions!$B$26)^(5-0.5*Assumptions!$B$32)</f>
        <v>0.608931742789524</v>
      </c>
    </row>
    <row r="15" spans="1:6" x14ac:dyDescent="0.25">
      <c r="A15" s="19" t="s">
        <v>51</v>
      </c>
      <c r="B15" s="20">
        <f>B13*B14</f>
        <v>21532971314.169277</v>
      </c>
      <c r="C15" s="20">
        <f>C13*C14</f>
        <v>21583579576.672424</v>
      </c>
      <c r="D15" s="20">
        <f>D13*D14</f>
        <v>21634306782.176785</v>
      </c>
      <c r="E15" s="20">
        <f>E13*E14</f>
        <v>21685153210.230377</v>
      </c>
      <c r="F15" s="20">
        <f>F13*F14</f>
        <v>21736119141.038177</v>
      </c>
    </row>
    <row r="17" spans="1:2" x14ac:dyDescent="0.25">
      <c r="A17" s="22" t="s">
        <v>52</v>
      </c>
      <c r="B17" s="23">
        <f>SUM(B15:F15)</f>
        <v>108172130024.28705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35695493622.1008</v>
      </c>
    </row>
    <row r="5" spans="1:2" x14ac:dyDescent="0.25">
      <c r="A5" t="s">
        <v>56</v>
      </c>
      <c r="B5" s="18">
        <f>IF(Assumptions!$B$33=0,B4,B4-Forecast!F11-Forecast!F10-Forecast!F12)</f>
        <v>150674136568.0438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0.21452167215776433</v>
      </c>
    </row>
    <row r="7" spans="1:2" x14ac:dyDescent="0.25">
      <c r="A7" t="s">
        <v>58</v>
      </c>
      <c r="B7" s="18">
        <f>-MAX(Forecast!F9,0)*B6</f>
        <v>-32322867727.5041</v>
      </c>
    </row>
    <row r="8" spans="1:2" x14ac:dyDescent="0.25">
      <c r="A8" t="s">
        <v>59</v>
      </c>
      <c r="B8" s="18">
        <f>IF(OR(Assumptions!$B$33=0,Assumptions!B12&lt;=0),B5,MAX(B5+B7,0))</f>
        <v>118351268840.53969</v>
      </c>
    </row>
    <row r="9" spans="1:2" x14ac:dyDescent="0.25">
      <c r="A9" t="s">
        <v>60</v>
      </c>
      <c r="B9" s="18">
        <f>B8*(1+Assumptions!B12)/(Assumptions!B26-Assumptions!B12)</f>
        <v>1325237576827.668</v>
      </c>
    </row>
    <row r="10" spans="1:2" x14ac:dyDescent="0.25">
      <c r="A10" t="s">
        <v>61</v>
      </c>
      <c r="B10" s="18">
        <f>B9/(1+Assumptions!B26)^(5-0.5*Assumptions!B32)</f>
        <v>806979227267.8375</v>
      </c>
    </row>
    <row r="11" spans="1:2" x14ac:dyDescent="0.25">
      <c r="A11" t="s">
        <v>62</v>
      </c>
      <c r="B11" s="18">
        <f>Forecast!B17+B10</f>
        <v>915151357292.1245</v>
      </c>
    </row>
    <row r="12" spans="1:2" x14ac:dyDescent="0.25">
      <c r="A12" t="s">
        <v>63</v>
      </c>
      <c r="B12" s="18">
        <f>-Assumptions!B30</f>
        <v>-185212900000</v>
      </c>
    </row>
    <row r="13" spans="1:2" x14ac:dyDescent="0.25">
      <c r="A13" t="s">
        <v>64</v>
      </c>
      <c r="B13" s="18">
        <f>B11+B12</f>
        <v>729938457292.1245</v>
      </c>
    </row>
    <row r="14" spans="1:2" x14ac:dyDescent="0.25">
      <c r="A14" s="19" t="s">
        <v>65</v>
      </c>
      <c r="B14" s="24">
        <f>B13/Assumptions!B31</f>
        <v>2480.1399295096508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272595195632.7656</v>
      </c>
    </row>
    <row r="18" spans="1:2" x14ac:dyDescent="0.25">
      <c r="A18" t="s">
        <v>60</v>
      </c>
      <c r="B18" s="18">
        <f>B17*Assumptions!B13</f>
        <v>5451903912655.312</v>
      </c>
    </row>
    <row r="19" spans="1:2" x14ac:dyDescent="0.25">
      <c r="A19" t="s">
        <v>61</v>
      </c>
      <c r="B19" s="18">
        <f>B18/(1+Assumptions!B26)^(5-0.5*Assumptions!B32)</f>
        <v>3319837351054.2236</v>
      </c>
    </row>
    <row r="20" spans="1:2" x14ac:dyDescent="0.25">
      <c r="A20" t="s">
        <v>62</v>
      </c>
      <c r="B20" s="18">
        <f>Forecast!B17+B19</f>
        <v>3428009481078.5107</v>
      </c>
    </row>
    <row r="21" spans="1:2" x14ac:dyDescent="0.25">
      <c r="A21" t="s">
        <v>63</v>
      </c>
      <c r="B21" s="18">
        <f>-Assumptions!B30</f>
        <v>-185212900000</v>
      </c>
    </row>
    <row r="22" spans="1:2" x14ac:dyDescent="0.25">
      <c r="A22" t="s">
        <v>64</v>
      </c>
      <c r="B22" s="18">
        <f>B20+B21</f>
        <v>3242796581078.5107</v>
      </c>
    </row>
    <row r="23" spans="1:2" x14ac:dyDescent="0.25">
      <c r="A23" s="19" t="s">
        <v>65</v>
      </c>
      <c r="B23" s="25">
        <f>B22/Assumptions!B31</f>
        <v>11018.174482607807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11014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2480.1399295096508</v>
      </c>
    </row>
    <row r="29" spans="1:2" x14ac:dyDescent="0.25">
      <c r="A29" s="19" t="s">
        <v>73</v>
      </c>
      <c r="B29" s="12">
        <f>B28/B26-1</f>
        <v>-0.7748193272644225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0.096538</v>
      </c>
      <c r="B5" s="31">
        <v>3310.7942340035524</v>
      </c>
      <c r="C5" s="31">
        <v>3328.308573678622</v>
      </c>
      <c r="D5" s="31">
        <v>3345.822913353691</v>
      </c>
      <c r="E5" s="31">
        <v>3363.337253028761</v>
      </c>
      <c r="F5" s="31">
        <v>3380.8515927038297</v>
      </c>
    </row>
    <row r="6" spans="1:6" x14ac:dyDescent="0.25">
      <c r="A6" s="30">
        <v>0.106538</v>
      </c>
      <c r="B6" s="31">
        <v>2839.3699165344437</v>
      </c>
      <c r="C6" s="31">
        <v>2854.6050273567735</v>
      </c>
      <c r="D6" s="31">
        <v>2869.840138179102</v>
      </c>
      <c r="E6" s="31">
        <v>2885.075249001433</v>
      </c>
      <c r="F6" s="31">
        <v>2900.3103598237626</v>
      </c>
    </row>
    <row r="7" spans="1:6" x14ac:dyDescent="0.25">
      <c r="A7" s="30">
        <v>0.116538</v>
      </c>
      <c r="B7" s="31">
        <v>2453.401636672453</v>
      </c>
      <c r="C7" s="31">
        <v>2466.776837350122</v>
      </c>
      <c r="D7" s="32">
        <v>2480.1520380277893</v>
      </c>
      <c r="E7" s="31">
        <v>2493.527238705458</v>
      </c>
      <c r="F7" s="31">
        <v>2506.902439383126</v>
      </c>
    </row>
    <row r="8" spans="1:6" x14ac:dyDescent="0.25">
      <c r="A8" s="30">
        <v>0.126538</v>
      </c>
      <c r="B8" s="31">
        <v>2132.392902018285</v>
      </c>
      <c r="C8" s="31">
        <v>2144.2266245732885</v>
      </c>
      <c r="D8" s="31">
        <v>2156.060347128292</v>
      </c>
      <c r="E8" s="31">
        <v>2167.8940696832965</v>
      </c>
      <c r="F8" s="31">
        <v>2179.7277922382996</v>
      </c>
    </row>
    <row r="9" spans="1:6" x14ac:dyDescent="0.25">
      <c r="A9" s="30">
        <v>0.136538</v>
      </c>
      <c r="B9" s="31">
        <v>1861.8659998080384</v>
      </c>
      <c r="C9" s="31">
        <v>1872.405433935984</v>
      </c>
      <c r="D9" s="31">
        <v>1882.9448680639287</v>
      </c>
      <c r="E9" s="31">
        <v>1893.4843021918741</v>
      </c>
      <c r="F9" s="31">
        <v>1904.0237363198187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873835200000</v>
      </c>
      <c r="C5" s="18">
        <v>749364500000</v>
      </c>
      <c r="D5" s="18">
        <v>698095300000</v>
      </c>
      <c r="E5" s="18">
        <v>623376000000</v>
      </c>
      <c r="F5" s="8" t="s">
        <v>84</v>
      </c>
    </row>
    <row r="6" spans="1:6" x14ac:dyDescent="0.25">
      <c r="A6" t="s">
        <v>44</v>
      </c>
      <c r="B6" s="18">
        <v>122448900000</v>
      </c>
      <c r="C6" s="18">
        <v>84235100000</v>
      </c>
      <c r="D6" s="18">
        <v>96682900000</v>
      </c>
      <c r="E6" s="18">
        <v>75771500000</v>
      </c>
      <c r="F6" s="8" t="s">
        <v>85</v>
      </c>
    </row>
    <row r="7" spans="1:6" x14ac:dyDescent="0.25">
      <c r="A7" t="s">
        <v>86</v>
      </c>
      <c r="B7" s="18">
        <v>46444600000</v>
      </c>
      <c r="C7" s="18">
        <v>40149500000</v>
      </c>
      <c r="D7" s="18">
        <v>31453000000</v>
      </c>
      <c r="E7" s="18">
        <v>28879900000</v>
      </c>
      <c r="F7" s="8" t="s">
        <v>87</v>
      </c>
    </row>
    <row r="8" spans="1:6" x14ac:dyDescent="0.25">
      <c r="A8" t="s">
        <v>88</v>
      </c>
      <c r="B8" s="18">
        <v>96777700000</v>
      </c>
      <c r="C8" s="18">
        <v>91293300000</v>
      </c>
      <c r="D8" s="18">
        <v>90055900000</v>
      </c>
      <c r="E8" s="18">
        <v>62001100000</v>
      </c>
      <c r="F8" s="8" t="s">
        <v>89</v>
      </c>
    </row>
    <row r="9" spans="1:6" x14ac:dyDescent="0.25">
      <c r="A9" t="s">
        <v>90</v>
      </c>
      <c r="B9" s="18">
        <v>2331700000</v>
      </c>
      <c r="C9" s="18">
        <v>6710700000</v>
      </c>
      <c r="D9" s="18">
        <v>4810500000</v>
      </c>
      <c r="E9" s="18">
        <v>3369500000</v>
      </c>
      <c r="F9" s="8" t="s">
        <v>91</v>
      </c>
    </row>
    <row r="10" spans="1:6" x14ac:dyDescent="0.25">
      <c r="A10" t="s">
        <v>92</v>
      </c>
      <c r="B10" s="18">
        <v>237550900000</v>
      </c>
      <c r="C10" s="18">
        <v>241021800000</v>
      </c>
      <c r="D10" s="18">
        <v>114029500000</v>
      </c>
      <c r="E10" s="18">
        <v>110577400000</v>
      </c>
      <c r="F10" s="8" t="s">
        <v>93</v>
      </c>
    </row>
    <row r="11" spans="1:6" x14ac:dyDescent="0.25">
      <c r="A11" t="s">
        <v>94</v>
      </c>
      <c r="B11" s="18">
        <v>52338000000</v>
      </c>
      <c r="C11" s="18">
        <v>45557000000</v>
      </c>
      <c r="D11" s="18">
        <v>64034900000</v>
      </c>
      <c r="E11" s="18">
        <v>70297700000</v>
      </c>
      <c r="F11" s="8" t="s">
        <v>95</v>
      </c>
    </row>
    <row r="12" spans="1:6" x14ac:dyDescent="0.25">
      <c r="A12" t="s">
        <v>32</v>
      </c>
      <c r="B12" s="34">
        <v>294313417</v>
      </c>
      <c r="C12" s="34">
        <v>294399800</v>
      </c>
      <c r="D12" s="34">
        <v>288429818</v>
      </c>
      <c r="E12" s="34">
        <v>288480570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2026-09-19T00:10:28Z</dcterms:modified>
</cp:coreProperties>
</file>