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<sst xmlns="http://schemas.openxmlformats.org/spreadsheetml/2006/main" count="112" uniqueCount="100">
  <si>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United Rentals, Inc. (URI)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</si>
  <si>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</si>
  <si>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</si>
  <si>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</si>
  <si>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</si>
  <si>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</si>
  <si>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</si>
  <si>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</si>
  <si>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</si>
  <si>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</si>
  <si>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</si>
  <si>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</si>
  <si>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</si>
  <si>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</si>
  <si>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</si>
  <si>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</si>
  <si>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</si>
  <si>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</si>
  <si>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</si>
  <si>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</si>
  <si>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</si>
  <si>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</si>
  <si>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</si>
  <si>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</si>
  <si>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</si>
  <si>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</si>
  <si>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</si>
  <si>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</si>
  <si>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</si>
  <si>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</si>
  <si>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</si>
  <si>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</si>
  <si>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</si>
  <si>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</si>
  <si>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</si>
  <si>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</si>
  <si>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</si>
  <si>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</si>
  <si>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</si>
  <si>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</si>
  <si>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</si>
  <si>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</si>
  <si>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</si>
  <si>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</si>
  <si>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</si>
  <si>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</si>
  <si>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</si>
  <si>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</si>
  <si>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</si>
  <si>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</si>
  <si>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</si>
  <si>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</si>
  <si>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</si>
  <si>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</si>
  <si>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</si>
  <si>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</si>
  <si>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</si>
  <si>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</si>
  <si>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</si>
  <si>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</si>
  <si>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</si>
  <si>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</si>
  <si>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</si>
  <si>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</si>
  <si>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</si>
  <si>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</si>
  <si>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</si>
  <si>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</si>
  <si>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</si>
  <si>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</si>
  <si>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</si>
  <si>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</si>
  <si>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</si>
  <si>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</si>
  <si>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</si>
  <si>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</si>
  <si>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</si>
  <si>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</si>
  <si>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</si>
  <si>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</si>
  <si>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</si>
  <si>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</si>
  <si>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</si>
  <si>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</si>
  <si>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</si>
  <si>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</si>
  <si>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</si>
  <si>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</si>
  <si>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</si>
  <si>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</si>
  <si>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</si>
  <si>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</si>
  <si>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</si>
  <si>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</si>
  <si>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</si>
  <si>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</si>
  <si>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</si>
  <si>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</si>
  <si>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28.8% of revenue against depreciation of 19.2%.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</si>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</sst>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0.11409895911958845</v>
      </c>
    </row>
    <row r="7" spans="1:2" x14ac:dyDescent="0.25">
      <c r="A7" t="s">
        <v>5</v>
      </c>
      <c r="B7" s="6">
        <v>0.2646360772975632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0.19167752921536016</v>
      </c>
    </row>
    <row r="10" spans="1:2" x14ac:dyDescent="0.25">
      <c r="A10" t="s">
        <v>8</v>
      </c>
      <c r="B10" s="6">
        <v>0.2877857500262255</v>
      </c>
    </row>
    <row r="11" spans="1:2" x14ac:dyDescent="0.25">
      <c r="A11" t="s">
        <v>9</v>
      </c>
      <c r="B11" s="6">
        <v>0.26258637709772953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11.058921253883083</v>
      </c>
    </row>
    <row r="14" spans="1:3" x14ac:dyDescent="0.25">
      <c r="A14" t="s">
        <v>12</v>
      </c>
      <c r="B14" s="6">
        <v>0.14220840300476162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1.5272899999999998</v>
      </c>
      <c r="C19" s="8" t="s">
        <v>19</v>
      </c>
    </row>
    <row r="20" spans="1:2" x14ac:dyDescent="0.25">
      <c r="A20" t="s">
        <v>20</v>
      </c>
      <c r="B20" s="10">
        <f>B17+B19*B18</f>
        <v>0.13398095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63108280320</v>
      </c>
    </row>
    <row r="23" spans="1:2" x14ac:dyDescent="0.25">
      <c r="A23" t="s">
        <v>24</v>
      </c>
      <c r="B23" s="11">
        <v>15670000000</v>
      </c>
    </row>
    <row r="24" spans="1:2" x14ac:dyDescent="0.25">
      <c r="A24" t="s">
        <v>25</v>
      </c>
      <c r="B24" s="10">
        <f>B22/(B22+B23)</f>
        <v>0.8010873055828595</v>
      </c>
    </row>
    <row r="25" spans="1:2" x14ac:dyDescent="0.25">
      <c r="A25" t="s">
        <v>26</v>
      </c>
      <c r="B25" s="10">
        <f>1-B24</f>
        <v>0.19891269441714055</v>
      </c>
    </row>
    <row r="26" spans="1:2" x14ac:dyDescent="0.25">
      <c r="A26" t="s">
        <v>27</v>
      </c>
      <c r="B26" s="12">
        <f>B24*B20+B25*B21*(1-B8)</f>
        <v>0.11518434684383708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16099000000</v>
      </c>
      <c r="C29" s="8" t="s">
        <v>30</v>
      </c>
    </row>
    <row r="30" spans="1:2" x14ac:dyDescent="0.25">
      <c r="A30" t="s">
        <v>31</v>
      </c>
      <c r="B30" s="11">
        <v>15211000000</v>
      </c>
    </row>
    <row r="31" spans="1:2" x14ac:dyDescent="0.25">
      <c r="A31" t="s">
        <v>32</v>
      </c>
      <c r="B31" s="13">
        <v>64600000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0.11409895911958845</v>
      </c>
      <c r="C5" s="10">
        <f>Assumptions!B6</f>
        <v>0.11409895911958845</v>
      </c>
      <c r="D5" s="10">
        <f>Assumptions!B6</f>
        <v>0.11409895911958845</v>
      </c>
      <c r="E5" s="10">
        <f>Assumptions!B6</f>
        <v>0.11409895911958845</v>
      </c>
      <c r="F5" s="10">
        <f>Assumptions!B6</f>
        <v>0.11409895911958845</v>
      </c>
    </row>
    <row r="6" spans="1:6" x14ac:dyDescent="0.25">
      <c r="A6" t="s">
        <v>43</v>
      </c>
      <c r="B6" s="18">
        <f>Assumptions!B29*(1+B5)</f>
        <v>17935879142.866253</v>
      </c>
      <c r="C6" s="18">
        <f>B6*(1+C5)</f>
        <v>19982344283.96203</v>
      </c>
      <c r="D6" s="18">
        <f>C6*(1+D5)</f>
        <v>22262308967.531353</v>
      </c>
      <c r="E6" s="18">
        <f>D6*(1+E5)</f>
        <v>24802415248.32536</v>
      </c>
      <c r="F6" s="18">
        <f>E6*(1+F5)</f>
        <v>27632345011.811092</v>
      </c>
    </row>
    <row r="7" spans="1:6" x14ac:dyDescent="0.25">
      <c r="A7" t="s">
        <v>5</v>
      </c>
      <c r="B7" s="10">
        <f>Assumptions!B7</f>
        <v>0.2646360772975632</v>
      </c>
      <c r="C7" s="10">
        <f>Assumptions!B7</f>
        <v>0.2646360772975632</v>
      </c>
      <c r="D7" s="10">
        <f>Assumptions!B7</f>
        <v>0.2646360772975632</v>
      </c>
      <c r="E7" s="10">
        <f>Assumptions!B7</f>
        <v>0.2646360772975632</v>
      </c>
      <c r="F7" s="10">
        <f>Assumptions!B7</f>
        <v>0.2646360772975632</v>
      </c>
    </row>
    <row r="8" spans="1:6" x14ac:dyDescent="0.25">
      <c r="A8" t="s">
        <v>44</v>
      </c>
      <c r="B8" s="18">
        <f>B6*B7</f>
        <v>4746480699.251306</v>
      </c>
      <c r="C8" s="18">
        <f>C6*C7</f>
        <v>5288049206.517096</v>
      </c>
      <c r="D8" s="18">
        <f>D6*D7</f>
        <v>5891410116.753862</v>
      </c>
      <c r="E8" s="18">
        <f>E6*E7</f>
        <v>6563613878.82209</v>
      </c>
      <c r="F8" s="18">
        <f>F6*F7</f>
        <v>7312515390.458576</v>
      </c>
    </row>
    <row r="9" spans="1:6" x14ac:dyDescent="0.25">
      <c r="A9" t="s">
        <v>45</v>
      </c>
      <c r="B9" s="18">
        <f>B8*(1-Assumptions!B8)</f>
        <v>3749719752.4085317</v>
      </c>
      <c r="C9" s="18">
        <f>C8*(1-Assumptions!B8)</f>
        <v>4177558873.1485057</v>
      </c>
      <c r="D9" s="18">
        <f>D8*(1-Assumptions!B8)</f>
        <v>4654213992.235552</v>
      </c>
      <c r="E9" s="18">
        <f>E8*(1-Assumptions!B8)</f>
        <v>5185254964.269451</v>
      </c>
      <c r="F9" s="18">
        <f>F8*(1-Assumptions!B8)</f>
        <v>5776887158.4622755</v>
      </c>
    </row>
    <row r="10" spans="1:6" x14ac:dyDescent="0.25">
      <c r="A10" t="s">
        <v>46</v>
      </c>
      <c r="B10" s="18">
        <f>B6*Assumptions!B9</f>
        <v>3437904998.409915</v>
      </c>
      <c r="C10" s="18">
        <f>C6*Assumptions!B9</f>
        <v>3830166380.2805166</v>
      </c>
      <c r="D10" s="18">
        <f>D6*Assumptions!B9</f>
        <v>4267184377.5253654</v>
      </c>
      <c r="E10" s="18">
        <f>E6*Assumptions!B9</f>
        <v>4754065673.372378</v>
      </c>
      <c r="F10" s="18">
        <f>F6*Assumptions!B9</f>
        <v>5296499618.290332</v>
      </c>
    </row>
    <row r="11" spans="1:6" x14ac:dyDescent="0.25">
      <c r="A11" t="s">
        <v>47</v>
      </c>
      <c r="B11" s="18">
        <f>-B6*Assumptions!B10</f>
        <v>-5161690431.509499</v>
      </c>
      <c r="C11" s="18">
        <f>-C6*Assumptions!B10</f>
        <v>-5750633937.042272</v>
      </c>
      <c r="D11" s="18">
        <f>-D6*Assumptions!B10</f>
        <v>-6406775283.536575</v>
      </c>
      <c r="E11" s="18">
        <f>-E6*Assumptions!B10</f>
        <v>-7137781674.701205</v>
      </c>
      <c r="F11" s="18">
        <f>-F6*Assumptions!B10</f>
        <v>-7952195134.207485</v>
      </c>
    </row>
    <row r="12" spans="1:6" x14ac:dyDescent="0.25">
      <c r="A12" t="s">
        <v>48</v>
      </c>
      <c r="B12" s="18">
        <f>-(B6-Assumptions!B29)*Assumptions!B11</f>
        <v>-482339439.29163206</v>
      </c>
      <c r="C12" s="18">
        <f>-(C6-B6)*Assumptions!B11</f>
        <v>-537373867.2571336</v>
      </c>
      <c r="D12" s="18">
        <f>-(D6-C6)*Assumptions!B11</f>
        <v>-598687666.1692402</v>
      </c>
      <c r="E12" s="18">
        <f>-(E6-D6)*Assumptions!B11</f>
        <v>-666997305.7168862</v>
      </c>
      <c r="F12" s="18">
        <f>-(F6-E6)*Assumptions!B11</f>
        <v>-743101004.0347532</v>
      </c>
    </row>
    <row r="13" spans="1:6" x14ac:dyDescent="0.25">
      <c r="A13" s="19" t="s">
        <v>49</v>
      </c>
      <c r="B13" s="20">
        <f>B9+B10+B11+B12</f>
        <v>1543594880.0173163</v>
      </c>
      <c r="C13" s="20">
        <f>C9+C10+C11+C12</f>
        <v>1719717449.1296167</v>
      </c>
      <c r="D13" s="20">
        <f>D9+D10+D11+D12</f>
        <v>1915935420.055102</v>
      </c>
      <c r="E13" s="20">
        <f>E9+E10+E11+E12</f>
        <v>2134541657.2237391</v>
      </c>
      <c r="F13" s="20">
        <f>F9+F10+F11+F12</f>
        <v>2378090638.510369</v>
      </c>
    </row>
    <row r="14" spans="1:6" x14ac:dyDescent="0.25">
      <c r="A14" t="s">
        <v>50</v>
      </c>
      <c r="B14" s="21">
        <f>1/(1+Assumptions!$B$26)^(1-0.5*Assumptions!$B$32)</f>
        <v>0.946949169649524</v>
      </c>
      <c r="C14" s="21">
        <f>1/(1+Assumptions!$B$26)^(2-0.5*Assumptions!$B$32)</f>
        <v>0.8491413749928902</v>
      </c>
      <c r="D14" s="21">
        <f>1/(1+Assumptions!$B$26)^(3-0.5*Assumptions!$B$32)</f>
        <v>0.761435880440849</v>
      </c>
      <c r="E14" s="21">
        <f>1/(1+Assumptions!$B$26)^(4-0.5*Assumptions!$B$32)</f>
        <v>0.6827892469938652</v>
      </c>
      <c r="F14" s="21">
        <f>1/(1+Assumptions!$B$26)^(5-0.5*Assumptions!$B$32)</f>
        <v>0.6122658096181818</v>
      </c>
    </row>
    <row r="15" spans="1:6" x14ac:dyDescent="0.25">
      <c r="A15" s="19" t="s">
        <v>51</v>
      </c>
      <c r="B15" s="20">
        <f>B13*B14</f>
        <v>1461705889.9076543</v>
      </c>
      <c r="C15" s="20">
        <f>C13*C14</f>
        <v>1460283239.3531885</v>
      </c>
      <c r="D15" s="20">
        <f>D13*D14</f>
        <v>1458861973.4374645</v>
      </c>
      <c r="E15" s="20">
        <f>E13*E14</f>
        <v>1457442090.812834</v>
      </c>
      <c r="F15" s="20">
        <f>F13*F14</f>
        <v>1456023590.1329699</v>
      </c>
    </row>
    <row r="17" spans="1:2" x14ac:dyDescent="0.25">
      <c r="A17" s="22" t="s">
        <v>52</v>
      </c>
      <c r="B17" s="23">
        <f>SUM(B15:F15)</f>
        <v>7294316783.644111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2378090638.510369</v>
      </c>
    </row>
    <row r="5" spans="1:2" x14ac:dyDescent="0.25">
      <c r="A5" t="s">
        <v>56</v>
      </c>
      <c r="B5" s="18">
        <f>IF(Assumptions!$B$33=0,B4,B4-Forecast!F11-Forecast!F10-Forecast!F12)</f>
        <v>5776887158.4622755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0.17579833168622896</v>
      </c>
    </row>
    <row r="7" spans="1:2" x14ac:dyDescent="0.25">
      <c r="A7" t="s">
        <v>58</v>
      </c>
      <c r="B7" s="18">
        <f>-MAX(Forecast!F9,0)*B6</f>
        <v>-1015567124.7972678</v>
      </c>
    </row>
    <row r="8" spans="1:2" x14ac:dyDescent="0.25">
      <c r="A8" t="s">
        <v>59</v>
      </c>
      <c r="B8" s="18">
        <f>IF(OR(Assumptions!$B$33=0,Assumptions!B12&lt;=0),B5,MAX(B5+B7,0))</f>
        <v>4761320033.665008</v>
      </c>
    </row>
    <row r="9" spans="1:2" x14ac:dyDescent="0.25">
      <c r="A9" t="s">
        <v>60</v>
      </c>
      <c r="B9" s="18">
        <f>B8*(1+Assumptions!B12)/(Assumptions!B26-Assumptions!B12)</f>
        <v>54115300551.62939</v>
      </c>
    </row>
    <row r="10" spans="1:2" x14ac:dyDescent="0.25">
      <c r="A10" t="s">
        <v>61</v>
      </c>
      <c r="B10" s="18">
        <f>B9/(1+Assumptions!B26)^(5-0.5*Assumptions!B32)</f>
        <v>33132948304.974606</v>
      </c>
    </row>
    <row r="11" spans="1:2" x14ac:dyDescent="0.25">
      <c r="A11" t="s">
        <v>62</v>
      </c>
      <c r="B11" s="18">
        <f>Forecast!B17+B10</f>
        <v>40427265088.61871</v>
      </c>
    </row>
    <row r="12" spans="1:2" x14ac:dyDescent="0.25">
      <c r="A12" t="s">
        <v>63</v>
      </c>
      <c r="B12" s="18">
        <f>-Assumptions!B30</f>
        <v>-15211000000</v>
      </c>
    </row>
    <row r="13" spans="1:2" x14ac:dyDescent="0.25">
      <c r="A13" t="s">
        <v>64</v>
      </c>
      <c r="B13" s="18">
        <f>B11+B12</f>
        <v>25216265088.618713</v>
      </c>
    </row>
    <row r="14" spans="1:2" x14ac:dyDescent="0.25">
      <c r="A14" s="19" t="s">
        <v>65</v>
      </c>
      <c r="B14" s="24">
        <f>B13/Assumptions!B31</f>
        <v>390.34466081453115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12609015008.748909</v>
      </c>
    </row>
    <row r="18" spans="1:2" x14ac:dyDescent="0.25">
      <c r="A18" t="s">
        <v>60</v>
      </c>
      <c r="B18" s="18">
        <f>B17*Assumptions!B13</f>
        <v>139442104070.7841</v>
      </c>
    </row>
    <row r="19" spans="1:2" x14ac:dyDescent="0.25">
      <c r="A19" t="s">
        <v>61</v>
      </c>
      <c r="B19" s="18">
        <f>B18/(1+Assumptions!B26)^(5-0.5*Assumptions!B32)</f>
        <v>85375632743.76138</v>
      </c>
    </row>
    <row r="20" spans="1:2" x14ac:dyDescent="0.25">
      <c r="A20" t="s">
        <v>62</v>
      </c>
      <c r="B20" s="18">
        <f>Forecast!B17+B19</f>
        <v>92669949527.40549</v>
      </c>
    </row>
    <row r="21" spans="1:2" x14ac:dyDescent="0.25">
      <c r="A21" t="s">
        <v>63</v>
      </c>
      <c r="B21" s="18">
        <f>-Assumptions!B30</f>
        <v>-15211000000</v>
      </c>
    </row>
    <row r="22" spans="1:2" x14ac:dyDescent="0.25">
      <c r="A22" t="s">
        <v>64</v>
      </c>
      <c r="B22" s="18">
        <f>B20+B21</f>
        <v>77458949527.40549</v>
      </c>
    </row>
    <row r="23" spans="1:2" x14ac:dyDescent="0.25">
      <c r="A23" s="19" t="s">
        <v>65</v>
      </c>
      <c r="B23" s="25">
        <f>B22/Assumptions!B31</f>
        <v>1199.054946244667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1013.91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390.34466081453115</v>
      </c>
    </row>
    <row r="29" spans="1:2" x14ac:dyDescent="0.25">
      <c r="A29" s="19" t="s">
        <v>73</v>
      </c>
      <c r="B29" s="12">
        <f>B28/B26-1</f>
        <v>-0.6150105425387548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0.095184</v>
      </c>
      <c r="B5" s="31">
        <v>555.2825348487767</v>
      </c>
      <c r="C5" s="31">
        <v>575.2116188788234</v>
      </c>
      <c r="D5" s="31">
        <v>597.6826899042958</v>
      </c>
      <c r="E5" s="31">
        <v>623.2807044318728</v>
      </c>
      <c r="F5" s="31">
        <v>652.7850083430444</v>
      </c>
    </row>
    <row r="6" spans="1:6" x14ac:dyDescent="0.25">
      <c r="A6" s="30">
        <v>0.105184</v>
      </c>
      <c r="B6" s="31">
        <v>454.05737537598344</v>
      </c>
      <c r="C6" s="31">
        <v>466.73997397628267</v>
      </c>
      <c r="D6" s="31">
        <v>480.7542464338035</v>
      </c>
      <c r="E6" s="31">
        <v>496.3658757111226</v>
      </c>
      <c r="F6" s="31">
        <v>513.9162551784801</v>
      </c>
    </row>
    <row r="7" spans="1:6" x14ac:dyDescent="0.25">
      <c r="A7" s="30">
        <v>0.115184</v>
      </c>
      <c r="B7" s="31">
        <v>373.6547402287668</v>
      </c>
      <c r="C7" s="31">
        <v>381.6637808805265</v>
      </c>
      <c r="D7" s="32">
        <v>390.34743895440874</v>
      </c>
      <c r="E7" s="31">
        <v>399.82450743186325</v>
      </c>
      <c r="F7" s="31">
        <v>410.24340939048165</v>
      </c>
    </row>
    <row r="8" spans="1:6" x14ac:dyDescent="0.25">
      <c r="A8" s="30">
        <v>0.125184</v>
      </c>
      <c r="B8" s="31">
        <v>308.3739462604714</v>
      </c>
      <c r="C8" s="31">
        <v>313.27973638989783</v>
      </c>
      <c r="D8" s="31">
        <v>318.4906172413503</v>
      </c>
      <c r="E8" s="31">
        <v>324.0546679124753</v>
      </c>
      <c r="F8" s="31">
        <v>330.03062994606444</v>
      </c>
    </row>
    <row r="9" spans="1:6" x14ac:dyDescent="0.25">
      <c r="A9" s="30">
        <v>0.135184</v>
      </c>
      <c r="B9" s="31">
        <v>254.4134730690111</v>
      </c>
      <c r="C9" s="31">
        <v>257.21419122812773</v>
      </c>
      <c r="D9" s="31">
        <v>260.1078116457462</v>
      </c>
      <c r="E9" s="31">
        <v>263.10758285660125</v>
      </c>
      <c r="F9" s="31">
        <v>266.22939823586796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16099000000</v>
      </c>
      <c r="C5" s="18">
        <v>15345000000</v>
      </c>
      <c r="D5" s="18">
        <v>14332000000</v>
      </c>
      <c r="E5" s="18">
        <v>11642000000</v>
      </c>
      <c r="F5" s="8" t="s">
        <v>84</v>
      </c>
    </row>
    <row r="6" spans="1:6" x14ac:dyDescent="0.25">
      <c r="A6" t="s">
        <v>44</v>
      </c>
      <c r="B6" s="18">
        <v>3974000000</v>
      </c>
      <c r="C6" s="18">
        <v>4068000000</v>
      </c>
      <c r="D6" s="18">
        <v>3855000000</v>
      </c>
      <c r="E6" s="18">
        <v>3232000000</v>
      </c>
      <c r="F6" s="8" t="s">
        <v>85</v>
      </c>
    </row>
    <row r="7" spans="1:6" x14ac:dyDescent="0.25">
      <c r="A7" t="s">
        <v>86</v>
      </c>
      <c r="B7" s="18">
        <v>3108000000</v>
      </c>
      <c r="C7" s="18">
        <v>2903000000</v>
      </c>
      <c r="D7" s="18">
        <v>2781000000</v>
      </c>
      <c r="E7" s="18">
        <v>2217000000</v>
      </c>
      <c r="F7" s="8" t="s">
        <v>87</v>
      </c>
    </row>
    <row r="8" spans="1:6" x14ac:dyDescent="0.25">
      <c r="A8" t="s">
        <v>88</v>
      </c>
      <c r="B8" s="18">
        <v>4528000000</v>
      </c>
      <c r="C8" s="18">
        <v>4127000000</v>
      </c>
      <c r="D8" s="18">
        <v>4070000000</v>
      </c>
      <c r="E8" s="18">
        <v>3690000000</v>
      </c>
      <c r="F8" s="8" t="s">
        <v>89</v>
      </c>
    </row>
    <row r="9" spans="1:6" x14ac:dyDescent="0.25">
      <c r="A9" t="s">
        <v>90</v>
      </c>
      <c r="B9" s="18">
        <v>279000000</v>
      </c>
      <c r="C9" s="18">
        <v>266000000</v>
      </c>
      <c r="D9" s="18">
        <v>-173000000</v>
      </c>
      <c r="E9" s="18">
        <v>-24000000</v>
      </c>
      <c r="F9" s="8" t="s">
        <v>91</v>
      </c>
    </row>
    <row r="10" spans="1:6" x14ac:dyDescent="0.25">
      <c r="A10" t="s">
        <v>92</v>
      </c>
      <c r="B10" s="18">
        <v>15670000000</v>
      </c>
      <c r="C10" s="18">
        <v>14789000000</v>
      </c>
      <c r="D10" s="18">
        <v>12662000000</v>
      </c>
      <c r="E10" s="18">
        <v>12223000000</v>
      </c>
      <c r="F10" s="8" t="s">
        <v>93</v>
      </c>
    </row>
    <row r="11" spans="1:6" x14ac:dyDescent="0.25">
      <c r="A11" t="s">
        <v>94</v>
      </c>
      <c r="B11" s="18">
        <v>459000000</v>
      </c>
      <c r="C11" s="18">
        <v>457000000</v>
      </c>
      <c r="D11" s="18">
        <v>363000000</v>
      </c>
      <c r="E11" s="18">
        <v>106000000</v>
      </c>
      <c r="F11" s="8" t="s">
        <v>95</v>
      </c>
    </row>
    <row r="12" spans="1:6" x14ac:dyDescent="0.25">
      <c r="A12" t="s">
        <v>32</v>
      </c>
      <c r="B12" s="34">
        <v>64600000</v>
      </c>
      <c r="C12" s="34">
        <v>65305731</v>
      </c>
      <c r="D12" s="34">
        <v>67269577</v>
      </c>
      <c r="E12" s="34">
        <v>69356981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2026-09-19T01:03:05Z</dcterms:modified>
</cp:coreProperties>
</file>