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<sst xmlns="http://schemas.openxmlformats.org/spreadsheetml/2006/main" count="113" uniqueCount="101">
  <si>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Unibail-Rodamco-Westfield SE (URW.PA)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</si>
  <si>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</si>
  <si>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</si>
  <si>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</si>
  <si>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</si>
  <si>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</si>
  <si>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</si>
  <si>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</si>
  <si>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</si>
  <si>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</si>
  <si>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</si>
  <si>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</si>
  <si>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</si>
  <si>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</si>
  <si>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</si>
  <si>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</si>
  <si>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EUR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</si>
  <si>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</si>
  <si>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</si>
  <si>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</si>
  <si>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</si>
  <si>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</si>
  <si>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</si>
  <si>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</si>
  <si>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</si>
  <si>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</si>
  <si>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</si>
  <si>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</si>
  <si>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</si>
  <si>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</si>
  <si>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2025-12-31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</si>
  <si>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</si>
  <si>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</si>
  <si>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</si>
  <si>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</si>
  <si>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</si>
  <si>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</si>
  <si>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</si>
  <si>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</si>
  <si>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</si>
  <si>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</si>
  <si>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</si>
  <si>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</si>
  <si>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</si>
  <si>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</si>
  <si>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</si>
  <si>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</si>
  <si>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</si>
  <si>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</si>
  <si>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</si>
  <si>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</si>
  <si>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</si>
  <si>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</si>
  <si>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</si>
  <si>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</si>
  <si>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</si>
  <si>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</si>
  <si>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</si>
  <si>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</si>
  <si>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</si>
  <si>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</si>
  <si>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</si>
  <si>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</si>
  <si>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</si>
  <si>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</si>
  <si>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</si>
  <si>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</si>
  <si>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</si>
  <si>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</si>
  <si>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</si>
  <si>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EUR to EUR</t>
  </si>
  <si>
    <t>Same currency, no conversion</t>
  </si>
  <si>
    <t>Value per share (EUR)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</si>
  <si>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</si>
  <si>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</si>
  <si>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</si>
  <si>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</si>
  <si>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</si>
  <si>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</si>
  <si>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</si>
  <si>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</si>
  <si>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</si>
  <si>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</si>
  <si>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</si>
  <si>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</si>
  <si>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</si>
  <si>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</si>
  <si>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</si>
  <si>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</si>
  <si>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</si>
  <si>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</si>
  <si>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</si>
  <si>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</si>
  <si>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</si>
  <si>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</si>
  <si>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</si>
  <si>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</si>
  <si>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</si>
  <si>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34.5% of revenue against depreciation of 1.7%.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</si>
  <si>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EUR assumption - no free live source available for this market.</t>
  </si>
  <si>
    <t>Data: Yahoo Finance. Risk-free rate: EUR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</si>
</sst>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0.006022646850089464</v>
      </c>
    </row>
    <row r="7" spans="1:2" x14ac:dyDescent="0.25">
      <c r="A7" t="s">
        <v>5</v>
      </c>
      <c r="B7" s="6">
        <v>0.5583770317977476</v>
      </c>
    </row>
    <row r="8" spans="1:2" x14ac:dyDescent="0.25">
      <c r="A8" t="s">
        <v>6</v>
      </c>
      <c r="B8" s="6">
        <v>0.19344999197302937</v>
      </c>
    </row>
    <row r="9" spans="1:2" x14ac:dyDescent="0.25">
      <c r="A9" t="s">
        <v>7</v>
      </c>
      <c r="B9" s="6">
        <v>0.017270887749510144</v>
      </c>
    </row>
    <row r="10" spans="1:2" x14ac:dyDescent="0.25">
      <c r="A10" t="s">
        <v>8</v>
      </c>
      <c r="B10" s="6">
        <v>0.3453609396256231</v>
      </c>
    </row>
    <row r="11" spans="1:2" x14ac:dyDescent="0.25">
      <c r="A11" t="s">
        <v>9</v>
      </c>
      <c r="B11" s="6">
        <v>0.47821629933367504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18.54984760489995</v>
      </c>
    </row>
    <row r="14" spans="1:3" x14ac:dyDescent="0.25">
      <c r="A14" t="s">
        <v>12</v>
      </c>
      <c r="B14" s="6">
        <v>0.056729000093012696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0.032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1.25862</v>
      </c>
      <c r="C19" s="8" t="s">
        <v>19</v>
      </c>
    </row>
    <row r="20" spans="1:2" x14ac:dyDescent="0.25">
      <c r="A20" t="s">
        <v>20</v>
      </c>
      <c r="B20" s="10">
        <f>B17+B19*B18</f>
        <v>0.10751720000000001</v>
      </c>
    </row>
    <row r="21" spans="1:3" x14ac:dyDescent="0.25">
      <c r="A21" t="s">
        <v>21</v>
      </c>
      <c r="B21" s="6">
        <v>0.03298420046051309</v>
      </c>
      <c r="C21" s="8" t="s">
        <v>22</v>
      </c>
    </row>
    <row r="22" spans="1:2" x14ac:dyDescent="0.25">
      <c r="A22" t="s">
        <v>23</v>
      </c>
      <c r="B22" s="11">
        <v>13457880064</v>
      </c>
    </row>
    <row r="23" spans="1:2" x14ac:dyDescent="0.25">
      <c r="A23" t="s">
        <v>24</v>
      </c>
      <c r="B23" s="11">
        <v>22688400000</v>
      </c>
    </row>
    <row r="24" spans="1:2" x14ac:dyDescent="0.25">
      <c r="A24" t="s">
        <v>25</v>
      </c>
      <c r="B24" s="10">
        <f>B22/(B22+B23)</f>
        <v>0.37231715241988117</v>
      </c>
    </row>
    <row r="25" spans="1:2" x14ac:dyDescent="0.25">
      <c r="A25" t="s">
        <v>26</v>
      </c>
      <c r="B25" s="10">
        <f>1-B24</f>
        <v>0.6276828475801188</v>
      </c>
    </row>
    <row r="26" spans="1:2" x14ac:dyDescent="0.25">
      <c r="A26" t="s">
        <v>27</v>
      </c>
      <c r="B26" s="12">
        <f>B24*B20+B25*B21*(1-B8)</f>
        <v>0.056729000093012696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3058400000</v>
      </c>
      <c r="C29" s="8" t="s">
        <v>30</v>
      </c>
    </row>
    <row r="30" spans="1:2" x14ac:dyDescent="0.25">
      <c r="A30" t="s">
        <v>31</v>
      </c>
      <c r="B30" s="11">
        <v>20007900000</v>
      </c>
    </row>
    <row r="31" spans="1:2" x14ac:dyDescent="0.25">
      <c r="A31" t="s">
        <v>32</v>
      </c>
      <c r="B31" s="13">
        <v>145499286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0.006022646850089464</v>
      </c>
      <c r="C5" s="10">
        <f>Assumptions!B6</f>
        <v>0.006022646850089464</v>
      </c>
      <c r="D5" s="10">
        <f>Assumptions!B6</f>
        <v>0.006022646850089464</v>
      </c>
      <c r="E5" s="10">
        <f>Assumptions!B6</f>
        <v>0.006022646850089464</v>
      </c>
      <c r="F5" s="10">
        <f>Assumptions!B6</f>
        <v>0.006022646850089464</v>
      </c>
    </row>
    <row r="6" spans="1:6" x14ac:dyDescent="0.25">
      <c r="A6" t="s">
        <v>43</v>
      </c>
      <c r="B6" s="18">
        <f>Assumptions!B29*(1+B5)</f>
        <v>3076819663.1263137</v>
      </c>
      <c r="C6" s="18">
        <f>B6*(1+C5)</f>
        <v>3095350261.3787346</v>
      </c>
      <c r="D6" s="18">
        <f>C6*(1+D5)</f>
        <v>3113992462.8803506</v>
      </c>
      <c r="E6" s="18">
        <f>D6*(1+E5)</f>
        <v>3132746939.778119</v>
      </c>
      <c r="F6" s="18">
        <f>E6*(1+F5)</f>
        <v>3151614368.2671013</v>
      </c>
    </row>
    <row r="7" spans="1:6" x14ac:dyDescent="0.25">
      <c r="A7" t="s">
        <v>5</v>
      </c>
      <c r="B7" s="10">
        <f>Assumptions!B7</f>
        <v>0.5583770317977476</v>
      </c>
      <c r="C7" s="10">
        <f>Assumptions!B7</f>
        <v>0.5583770317977476</v>
      </c>
      <c r="D7" s="10">
        <f>Assumptions!B7</f>
        <v>0.5583770317977476</v>
      </c>
      <c r="E7" s="10">
        <f>Assumptions!B7</f>
        <v>0.5583770317977476</v>
      </c>
      <c r="F7" s="10">
        <f>Assumptions!B7</f>
        <v>0.5583770317977476</v>
      </c>
    </row>
    <row r="8" spans="1:6" x14ac:dyDescent="0.25">
      <c r="A8" t="s">
        <v>44</v>
      </c>
      <c r="B8" s="18">
        <f>B6*B7</f>
        <v>1718025430.8734167</v>
      </c>
      <c r="C8" s="18">
        <f>C6*C7</f>
        <v>1728372491.32304</v>
      </c>
      <c r="D8" s="18">
        <f>D6*D7</f>
        <v>1738781868.4636877</v>
      </c>
      <c r="E8" s="18">
        <f>E6*E7</f>
        <v>1749253937.6067832</v>
      </c>
      <c r="F8" s="18">
        <f>F6*F7</f>
        <v>1759789076.3241172</v>
      </c>
    </row>
    <row r="9" spans="1:6" x14ac:dyDescent="0.25">
      <c r="A9" t="s">
        <v>45</v>
      </c>
      <c r="B9" s="18">
        <f>B8*(1-Assumptions!B8)</f>
        <v>1385673425.0614939</v>
      </c>
      <c r="C9" s="18">
        <f>C8*(1-Assumptions!B8)</f>
        <v>1394018846.750193</v>
      </c>
      <c r="D9" s="18">
        <f>D8*(1-Assumptions!B8)</f>
        <v>1402414529.9665382</v>
      </c>
      <c r="E9" s="18">
        <f>E8*(1-Assumptions!B8)</f>
        <v>1410860777.417961</v>
      </c>
      <c r="F9" s="18">
        <f>F8*(1-Assumptions!B8)</f>
        <v>1419357893.634992</v>
      </c>
    </row>
    <row r="10" spans="1:6" x14ac:dyDescent="0.25">
      <c r="A10" t="s">
        <v>46</v>
      </c>
      <c r="B10" s="18">
        <f>B6*Assumptions!B9</f>
        <v>53139407.02734018</v>
      </c>
      <c r="C10" s="18">
        <f>C6*Assumptions!B9</f>
        <v>53459446.90968901</v>
      </c>
      <c r="D10" s="18">
        <f>D6*Assumptions!B9</f>
        <v>53781414.27922717</v>
      </c>
      <c r="E10" s="18">
        <f>E6*Assumptions!B9</f>
        <v>54105320.74452931</v>
      </c>
      <c r="F10" s="18">
        <f>F6*Assumptions!B9</f>
        <v>54431177.98408443</v>
      </c>
    </row>
    <row r="11" spans="1:6" x14ac:dyDescent="0.25">
      <c r="A11" t="s">
        <v>47</v>
      </c>
      <c r="B11" s="18">
        <f>-B6*Assumptions!B10</f>
        <v>-1062613329.9158968</v>
      </c>
      <c r="C11" s="18">
        <f>-C6*Assumptions!B10</f>
        <v>-1069013074.7401778</v>
      </c>
      <c r="D11" s="18">
        <f>-D6*Assumptions!B10</f>
        <v>-1075451362.967466</v>
      </c>
      <c r="E11" s="18">
        <f>-E6*Assumptions!B10</f>
        <v>-1081928426.7310665</v>
      </c>
      <c r="F11" s="18">
        <f>-F6*Assumptions!B10</f>
        <v>-1088444499.5623405</v>
      </c>
    </row>
    <row r="12" spans="1:6" x14ac:dyDescent="0.25">
      <c r="A12" t="s">
        <v>48</v>
      </c>
      <c r="B12" s="18">
        <f>-(B6-Assumptions!B29)*Assumptions!B11</f>
        <v>-8808583.135238683</v>
      </c>
      <c r="C12" s="18">
        <f>-(C6-B6)*Assumptions!B11</f>
        <v>-8861634.12071179</v>
      </c>
      <c r="D12" s="18">
        <f>-(D6-C6)*Assumptions!B11</f>
        <v>-8915004.613535484</v>
      </c>
      <c r="E12" s="18">
        <f>-(E6-D6)*Assumptions!B11</f>
        <v>-8968696.537989752</v>
      </c>
      <c r="F12" s="18">
        <f>-(F6-E6)*Assumptions!B11</f>
        <v>-9022711.82994382</v>
      </c>
    </row>
    <row r="13" spans="1:6" x14ac:dyDescent="0.25">
      <c r="A13" s="19" t="s">
        <v>49</v>
      </c>
      <c r="B13" s="20">
        <f>B9+B10+B11+B12</f>
        <v>367390919.03769857</v>
      </c>
      <c r="C13" s="20">
        <f>C9+C10+C11+C12</f>
        <v>369603584.7989925</v>
      </c>
      <c r="D13" s="20">
        <f>D9+D10+D11+D12</f>
        <v>371829576.66476387</v>
      </c>
      <c r="E13" s="20">
        <f>E9+E10+E11+E12</f>
        <v>374068974.8934339</v>
      </c>
      <c r="F13" s="20">
        <f>F9+F10+F11+F12</f>
        <v>376321860.2267919</v>
      </c>
    </row>
    <row r="14" spans="1:6" x14ac:dyDescent="0.25">
      <c r="A14" t="s">
        <v>50</v>
      </c>
      <c r="B14" s="21">
        <f>1/(1+Assumptions!$B$26)^(1-0.5*Assumptions!$B$32)</f>
        <v>0.97278796042687</v>
      </c>
      <c r="C14" s="21">
        <f>1/(1+Assumptions!$B$26)^(2-0.5*Assumptions!$B$32)</f>
        <v>0.9205652161918957</v>
      </c>
      <c r="D14" s="21">
        <f>1/(1+Assumptions!$B$26)^(3-0.5*Assumptions!$B$32)</f>
        <v>0.8711459760363045</v>
      </c>
      <c r="E14" s="21">
        <f>1/(1+Assumptions!$B$26)^(4-0.5*Assumptions!$B$32)</f>
        <v>0.8243797378132204</v>
      </c>
      <c r="F14" s="21">
        <f>1/(1+Assumptions!$B$26)^(5-0.5*Assumptions!$B$32)</f>
        <v>0.780124078870419</v>
      </c>
    </row>
    <row r="15" spans="1:6" x14ac:dyDescent="0.25">
      <c r="A15" s="19" t="s">
        <v>51</v>
      </c>
      <c r="B15" s="20">
        <f>B13*B14</f>
        <v>357393462.8100361</v>
      </c>
      <c r="C15" s="20">
        <f>C13*C14</f>
        <v>340244203.9457842</v>
      </c>
      <c r="D15" s="20">
        <f>D13*D14</f>
        <v>323917839.48279166</v>
      </c>
      <c r="E15" s="20">
        <f>E13*E14</f>
        <v>308374883.44670916</v>
      </c>
      <c r="F15" s="20">
        <f>F13*F14</f>
        <v>293577744.5682286</v>
      </c>
    </row>
    <row r="17" spans="1:2" x14ac:dyDescent="0.25">
      <c r="A17" s="22" t="s">
        <v>52</v>
      </c>
      <c r="B17" s="23">
        <f>SUM(B15:F15)</f>
        <v>1623508134.2535496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376321860.2267919</v>
      </c>
    </row>
    <row r="5" spans="1:2" x14ac:dyDescent="0.25">
      <c r="A5" t="s">
        <v>56</v>
      </c>
      <c r="B5" s="18">
        <f>IF(Assumptions!$B$33=0,B4,B4-Forecast!F11-Forecast!F10-Forecast!F12)</f>
        <v>1419357893.634992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0.4406917089850002</v>
      </c>
    </row>
    <row r="7" spans="1:2" x14ac:dyDescent="0.25">
      <c r="A7" t="s">
        <v>58</v>
      </c>
      <c r="B7" s="18">
        <f>-MAX(Forecast!F9,0)*B6</f>
        <v>-625499255.8073547</v>
      </c>
    </row>
    <row r="8" spans="1:2" x14ac:dyDescent="0.25">
      <c r="A8" t="s">
        <v>59</v>
      </c>
      <c r="B8" s="18">
        <f>IF(OR(Assumptions!$B$33=0,Assumptions!B12&lt;=0),B5,MAX(B5+B7,0))</f>
        <v>793858637.8276372</v>
      </c>
    </row>
    <row r="9" spans="1:2" x14ac:dyDescent="0.25">
      <c r="A9" t="s">
        <v>60</v>
      </c>
      <c r="B9" s="18">
        <f>B8*(1+Assumptions!B12)/(Assumptions!B26-Assumptions!B12)</f>
        <v>25645469488.101543</v>
      </c>
    </row>
    <row r="10" spans="1:2" x14ac:dyDescent="0.25">
      <c r="A10" t="s">
        <v>61</v>
      </c>
      <c r="B10" s="18">
        <f>B9/(1+Assumptions!B26)^(5-0.5*Assumptions!B32)</f>
        <v>20006648261.604652</v>
      </c>
    </row>
    <row r="11" spans="1:2" x14ac:dyDescent="0.25">
      <c r="A11" t="s">
        <v>62</v>
      </c>
      <c r="B11" s="18">
        <f>Forecast!B17+B10</f>
        <v>21630156395.8582</v>
      </c>
    </row>
    <row r="12" spans="1:2" x14ac:dyDescent="0.25">
      <c r="A12" t="s">
        <v>63</v>
      </c>
      <c r="B12" s="18">
        <f>-Assumptions!B30</f>
        <v>-20007900000</v>
      </c>
    </row>
    <row r="13" spans="1:2" x14ac:dyDescent="0.25">
      <c r="A13" t="s">
        <v>64</v>
      </c>
      <c r="B13" s="18">
        <f>B11+B12</f>
        <v>1622256395.8582</v>
      </c>
    </row>
    <row r="14" spans="1:2" x14ac:dyDescent="0.25">
      <c r="A14" s="19" t="s">
        <v>65</v>
      </c>
      <c r="B14" s="24">
        <f>B13/Assumptions!B31</f>
        <v>11.149583207289416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1814220254.3082016</v>
      </c>
    </row>
    <row r="18" spans="1:2" x14ac:dyDescent="0.25">
      <c r="A18" t="s">
        <v>60</v>
      </c>
      <c r="B18" s="18">
        <f>B17*Assumptions!B13</f>
        <v>33653509239.13997</v>
      </c>
    </row>
    <row r="19" spans="1:2" x14ac:dyDescent="0.25">
      <c r="A19" t="s">
        <v>61</v>
      </c>
      <c r="B19" s="18">
        <f>B18/(1+Assumptions!B26)^(5-0.5*Assumptions!B32)</f>
        <v>26253912895.941204</v>
      </c>
    </row>
    <row r="20" spans="1:2" x14ac:dyDescent="0.25">
      <c r="A20" t="s">
        <v>62</v>
      </c>
      <c r="B20" s="18">
        <f>Forecast!B17+B19</f>
        <v>27877421030.194756</v>
      </c>
    </row>
    <row r="21" spans="1:2" x14ac:dyDescent="0.25">
      <c r="A21" t="s">
        <v>63</v>
      </c>
      <c r="B21" s="18">
        <f>-Assumptions!B30</f>
        <v>-20007900000</v>
      </c>
    </row>
    <row r="22" spans="1:2" x14ac:dyDescent="0.25">
      <c r="A22" t="s">
        <v>64</v>
      </c>
      <c r="B22" s="18">
        <f>B20+B21</f>
        <v>7869521030.194756</v>
      </c>
    </row>
    <row r="23" spans="1:2" x14ac:dyDescent="0.25">
      <c r="A23" s="19" t="s">
        <v>65</v>
      </c>
      <c r="B23" s="25">
        <f>B22/Assumptions!B31</f>
        <v>54.086320603626575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93.12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11.149583207289416</v>
      </c>
    </row>
    <row r="29" spans="1:2" x14ac:dyDescent="0.25">
      <c r="A29" s="19" t="s">
        <v>73</v>
      </c>
      <c r="B29" s="12">
        <f>B28/B26-1</f>
        <v>-0.8802665033581463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0.036729</v>
      </c>
      <c r="B5" s="31">
        <v>103.363754154629</v>
      </c>
      <c r="C5" s="31">
        <v>104.49276559752315</v>
      </c>
      <c r="D5" s="31">
        <v>105.62177704041729</v>
      </c>
      <c r="E5" s="31">
        <v>106.75078848331127</v>
      </c>
      <c r="F5" s="31">
        <v>370.6327589633774</v>
      </c>
    </row>
    <row r="6" spans="1:6" x14ac:dyDescent="0.25">
      <c r="A6" s="30">
        <v>0.046729</v>
      </c>
      <c r="B6" s="31">
        <v>46.431701102995326</v>
      </c>
      <c r="C6" s="31">
        <v>47.28158659875639</v>
      </c>
      <c r="D6" s="31">
        <v>48.13147209451743</v>
      </c>
      <c r="E6" s="31">
        <v>48.98135759027849</v>
      </c>
      <c r="F6" s="31">
        <v>49.831243086039585</v>
      </c>
    </row>
    <row r="7" spans="1:6" x14ac:dyDescent="0.25">
      <c r="A7" s="30">
        <v>0.056729</v>
      </c>
      <c r="B7" s="31">
        <v>9.808086784858544</v>
      </c>
      <c r="C7" s="31">
        <v>10.478835137210213</v>
      </c>
      <c r="D7" s="32">
        <v>11.149583489561802</v>
      </c>
      <c r="E7" s="31">
        <v>11.820331841913445</v>
      </c>
      <c r="F7" s="31">
        <v>12.491080194265063</v>
      </c>
    </row>
    <row r="8" spans="1:6" x14ac:dyDescent="0.25">
      <c r="A8" s="30">
        <v>0.066729</v>
      </c>
      <c r="B8" s="31">
        <v>-15.649450936817045</v>
      </c>
      <c r="C8" s="31">
        <v>-15.102884468572189</v>
      </c>
      <c r="D8" s="31">
        <v>-14.55631800032741</v>
      </c>
      <c r="E8" s="31">
        <v>-14.009751532082554</v>
      </c>
      <c r="F8" s="31">
        <v>-13.463185063837722</v>
      </c>
    </row>
    <row r="9" spans="1:6" x14ac:dyDescent="0.25">
      <c r="A9" s="30">
        <v>0.076729</v>
      </c>
      <c r="B9" s="31">
        <v>-34.31649973264376</v>
      </c>
      <c r="C9" s="31">
        <v>-33.86071195464192</v>
      </c>
      <c r="D9" s="31">
        <v>-33.40492417664011</v>
      </c>
      <c r="E9" s="31">
        <v>-32.94913639863828</v>
      </c>
      <c r="F9" s="31">
        <v>-32.49334862063647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3058400000</v>
      </c>
      <c r="C5" s="18">
        <v>3256100000</v>
      </c>
      <c r="D5" s="18">
        <v>3061000000</v>
      </c>
      <c r="E5" s="18">
        <v>3003800000</v>
      </c>
      <c r="F5" s="8" t="s">
        <v>84</v>
      </c>
    </row>
    <row r="6" spans="1:6" x14ac:dyDescent="0.25">
      <c r="A6" t="s">
        <v>44</v>
      </c>
      <c r="B6" s="18">
        <v>1777300000</v>
      </c>
      <c r="C6" s="18">
        <v>1843000000</v>
      </c>
      <c r="D6" s="18">
        <v>1651100000</v>
      </c>
      <c r="E6" s="18">
        <v>1643000000</v>
      </c>
      <c r="F6" s="8" t="s">
        <v>85</v>
      </c>
    </row>
    <row r="7" spans="1:6" x14ac:dyDescent="0.25">
      <c r="A7" t="s">
        <v>86</v>
      </c>
      <c r="B7" s="18">
        <v>26800000</v>
      </c>
      <c r="C7" s="18">
        <v>127600000</v>
      </c>
      <c r="D7" s="18">
        <v>49300000</v>
      </c>
      <c r="E7" s="18">
        <v>15100000</v>
      </c>
      <c r="F7" s="8" t="s">
        <v>87</v>
      </c>
    </row>
    <row r="8" spans="1:6" x14ac:dyDescent="0.25">
      <c r="A8" t="s">
        <v>88</v>
      </c>
      <c r="B8" s="18">
        <v>894900000</v>
      </c>
      <c r="C8" s="18">
        <v>1308300000</v>
      </c>
      <c r="D8" s="18">
        <v>1181000000</v>
      </c>
      <c r="E8" s="18">
        <v>904800000</v>
      </c>
      <c r="F8" s="8" t="s">
        <v>89</v>
      </c>
    </row>
    <row r="9" spans="1:6" x14ac:dyDescent="0.25">
      <c r="A9" t="s">
        <v>90</v>
      </c>
      <c r="B9" s="18">
        <v>27900000</v>
      </c>
      <c r="C9" s="18">
        <v>93300000</v>
      </c>
      <c r="D9" s="18">
        <v>43600000</v>
      </c>
      <c r="E9" s="18">
        <v>-129400000</v>
      </c>
      <c r="F9" s="8" t="s">
        <v>91</v>
      </c>
    </row>
    <row r="10" spans="1:6" x14ac:dyDescent="0.25">
      <c r="A10" t="s">
        <v>92</v>
      </c>
      <c r="B10" s="18">
        <v>22688400000</v>
      </c>
      <c r="C10" s="18">
        <v>27559900000</v>
      </c>
      <c r="D10" s="18">
        <v>27895100000</v>
      </c>
      <c r="E10" s="18">
        <v>26402800000</v>
      </c>
      <c r="F10" s="8" t="s">
        <v>93</v>
      </c>
    </row>
    <row r="11" spans="1:6" x14ac:dyDescent="0.25">
      <c r="A11" t="s">
        <v>94</v>
      </c>
      <c r="B11" s="18">
        <v>2680500000</v>
      </c>
      <c r="C11" s="18">
        <v>5288900000</v>
      </c>
      <c r="D11" s="18">
        <v>5502300000</v>
      </c>
      <c r="E11" s="18">
        <v>3329100000</v>
      </c>
      <c r="F11" s="8" t="s">
        <v>95</v>
      </c>
    </row>
    <row r="12" spans="1:6" x14ac:dyDescent="0.25">
      <c r="A12" t="s">
        <v>32</v>
      </c>
      <c r="B12" s="34">
        <v>145499286</v>
      </c>
      <c r="C12" s="34">
        <v>141126412</v>
      </c>
      <c r="D12" s="34">
        <v>139886062</v>
      </c>
      <c r="E12" s="34">
        <v>139450787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2026-09-19T00:08:36Z</dcterms:modified>
</cp:coreProperties>
</file>