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<sst xmlns="http://schemas.openxmlformats.org/spreadsheetml/2006/main" count="114" uniqueCount="100">
  <si>
    <t>U.S. Bancorp (USB)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</si>
  <si>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</si>
  <si>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</si>
  <si>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</si>
  <si>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</si>
  <si>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</si>
  <si>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</si>
  <si>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</si>
  <si>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</si>
  <si>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</si>
  <si>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</si>
  <si>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</si>
  <si>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</si>
  <si>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</si>
  <si>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</si>
  <si>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</si>
  <si>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</si>
  <si>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</si>
  <si>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</si>
  <si>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</si>
  <si>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</si>
  <si>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</si>
  <si>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Implied cost of debt of 21.4% is not a credible funding cost, so risk-free + 2bp is assumed instead. Interest expense and reported debt are measuring different things - common for banks, whose interest expense includes deposits that total debt excludes.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</si>
  <si>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</si>
  <si>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</si>
  <si>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</si>
  <si>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</si>
  <si>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</si>
  <si>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</si>
  <si>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</si>
  <si>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</si>
  <si>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</si>
  <si>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</si>
  <si>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</si>
  <si>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</si>
  <si>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</si>
  <si>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</si>
  <si>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</si>
  <si>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</si>
  <si>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</si>
  <si>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</si>
  <si>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</si>
  <si>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</si>
  <si>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</si>
  <si>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</si>
  <si>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</si>
  <si>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</si>
  <si>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</si>
  <si>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</si>
  <si>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</si>
  <si>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</si>
  <si>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</si>
  <si>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</si>
  <si>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</si>
  <si>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</si>
  <si>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</si>
  <si>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</si>
  <si>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</si>
  <si>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</si>
  <si>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</si>
  <si>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</si>
  <si>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</si>
  <si>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</si>
  <si>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</si>
  <si>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</si>
  <si>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</si>
  <si>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</si>
  <si>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</si>
  <si>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</si>
  <si>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</si>
  <si>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</si>
  <si>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</si>
  <si>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</si>
  <si>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</si>
  <si>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</si>
  <si>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</si>
  <si>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</si>
  <si>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</si>
  <si>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</si>
  <si>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</si>
  <si>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</si>
  <si>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</si>
  <si>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</si>
  <si>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</si>
  <si>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</si>
  <si>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</si>
  <si>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</si>
  <si>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</si>
  <si>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</si>
  <si>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Change in working 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</si>
  <si>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</si>
  <si>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</si>
  <si>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</si>
  <si>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</si>
  <si>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</si>
  <si>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</si>
  <si>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</si>
  <si>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Some line items were not reported and have been derived. Each one is labelled in the workings below.</t>
  </si>
  <si>
    <t>Adjusted: Reported capital expenditure averages just 0.00% of revenue, which is too low to be the company's real investment - property trusts and similar structures invest through lines that are not reported as capex. Capex has been set to 1.37% of revenue so the forecast is not handed free growth.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</si>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</sst>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0.05675735260226378</v>
      </c>
    </row>
    <row r="7" spans="1:2" x14ac:dyDescent="0.25">
      <c r="A7" t="s">
        <v>5</v>
      </c>
      <c r="B7" s="6">
        <v>0.29243910738105083</v>
      </c>
    </row>
    <row r="8" spans="1:2" x14ac:dyDescent="0.25">
      <c r="A8" t="s">
        <v>6</v>
      </c>
      <c r="B8" s="6">
        <v>0.20111641568688055</v>
      </c>
    </row>
    <row r="9" spans="1:2" x14ac:dyDescent="0.25">
      <c r="A9" t="s">
        <v>7</v>
      </c>
      <c r="B9" s="6">
        <v>0.031126591151493656</v>
      </c>
    </row>
    <row r="10" spans="1:2" x14ac:dyDescent="0.25">
      <c r="A10" t="s">
        <v>8</v>
      </c>
      <c r="B10" s="6">
        <v>0.013661861641390405</v>
      </c>
    </row>
    <row r="11" spans="1:2" x14ac:dyDescent="0.25">
      <c r="A11" t="s">
        <v>9</v>
      </c>
      <c r="B11" s="6">
        <v>0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11.075786069284066</v>
      </c>
    </row>
    <row r="14" spans="1:3" x14ac:dyDescent="0.25">
      <c r="A14" t="s">
        <v>12</v>
      </c>
      <c r="B14" s="6">
        <v>0.08363721317791742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0.9805699999999999</v>
      </c>
      <c r="C19" s="8" t="s">
        <v>19</v>
      </c>
    </row>
    <row r="20" spans="1:2" x14ac:dyDescent="0.25">
      <c r="A20" t="s">
        <v>20</v>
      </c>
      <c r="B20" s="10">
        <f>B17+B19*B18</f>
        <v>0.10391135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93576568832</v>
      </c>
    </row>
    <row r="23" spans="1:2" x14ac:dyDescent="0.25">
      <c r="A23" t="s">
        <v>24</v>
      </c>
      <c r="B23" s="11">
        <v>68413000000</v>
      </c>
    </row>
    <row r="24" spans="1:2" x14ac:dyDescent="0.25">
      <c r="A24" t="s">
        <v>25</v>
      </c>
      <c r="B24" s="10">
        <f>B22/(B22+B23)</f>
        <v>0.5776703370884864</v>
      </c>
    </row>
    <row r="25" spans="1:2" x14ac:dyDescent="0.25">
      <c r="A25" t="s">
        <v>26</v>
      </c>
      <c r="B25" s="10">
        <f>1-B24</f>
        <v>0.42232966291151364</v>
      </c>
    </row>
    <row r="26" spans="1:2" x14ac:dyDescent="0.25">
      <c r="A26" t="s">
        <v>27</v>
      </c>
      <c r="B26" s="12">
        <f>B24*B20+B25*B21*(1-B8)</f>
        <v>0.08363721317791742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28540000000</v>
      </c>
      <c r="C29" s="8" t="s">
        <v>30</v>
      </c>
    </row>
    <row r="30" spans="1:2" x14ac:dyDescent="0.25">
      <c r="A30" t="s">
        <v>31</v>
      </c>
      <c r="B30" s="11">
        <v>21523000000</v>
      </c>
    </row>
    <row r="31" spans="1:2" x14ac:dyDescent="0.25">
      <c r="A31" t="s">
        <v>32</v>
      </c>
      <c r="B31" s="13">
        <v>1558000000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0.05675735260226378</v>
      </c>
      <c r="C5" s="10">
        <f>Assumptions!B6</f>
        <v>0.05675735260226378</v>
      </c>
      <c r="D5" s="10">
        <f>Assumptions!B6</f>
        <v>0.05675735260226378</v>
      </c>
      <c r="E5" s="10">
        <f>Assumptions!B6</f>
        <v>0.05675735260226378</v>
      </c>
      <c r="F5" s="10">
        <f>Assumptions!B6</f>
        <v>0.05675735260226378</v>
      </c>
    </row>
    <row r="6" spans="1:6" x14ac:dyDescent="0.25">
      <c r="A6" t="s">
        <v>43</v>
      </c>
      <c r="B6" s="18">
        <f>Assumptions!B29*(1+B5)</f>
        <v>30159854843.26861</v>
      </c>
      <c r="C6" s="18">
        <f>B6*(1+C5)</f>
        <v>31871648359.041096</v>
      </c>
      <c r="D6" s="18">
        <f>C6*(1+D5)</f>
        <v>33680598742.970554</v>
      </c>
      <c r="E6" s="18">
        <f>D6*(1+E5)</f>
        <v>35592220361.680695</v>
      </c>
      <c r="F6" s="18">
        <f>E6*(1+F5)</f>
        <v>37612340562.64608</v>
      </c>
    </row>
    <row r="7" spans="1:6" x14ac:dyDescent="0.25">
      <c r="A7" t="s">
        <v>5</v>
      </c>
      <c r="B7" s="10">
        <f>Assumptions!B7</f>
        <v>0.29243910738105083</v>
      </c>
      <c r="C7" s="10">
        <f>Assumptions!B7</f>
        <v>0.29243910738105083</v>
      </c>
      <c r="D7" s="10">
        <f>Assumptions!B7</f>
        <v>0.29243910738105083</v>
      </c>
      <c r="E7" s="10">
        <f>Assumptions!B7</f>
        <v>0.29243910738105083</v>
      </c>
      <c r="F7" s="10">
        <f>Assumptions!B7</f>
        <v>0.29243910738105083</v>
      </c>
    </row>
    <row r="8" spans="1:6" x14ac:dyDescent="0.25">
      <c r="A8" t="s">
        <v>44</v>
      </c>
      <c r="B8" s="18">
        <f>B6*B7</f>
        <v>8819921029.107534</v>
      </c>
      <c r="C8" s="18">
        <f>C6*C7</f>
        <v>9320516396.880713</v>
      </c>
      <c r="D8" s="18">
        <f>D6*D7</f>
        <v>9849524232.453651</v>
      </c>
      <c r="E8" s="18">
        <f>E6*E7</f>
        <v>10408557152.279564</v>
      </c>
      <c r="F8" s="18">
        <f>F6*F7</f>
        <v>10999319300.652311</v>
      </c>
    </row>
    <row r="9" spans="1:6" x14ac:dyDescent="0.25">
      <c r="A9" t="s">
        <v>45</v>
      </c>
      <c r="B9" s="18">
        <f>B8*(1-Assumptions!B8)</f>
        <v>7046090125.092084</v>
      </c>
      <c r="C9" s="18">
        <f>C8*(1-Assumptions!B8)</f>
        <v>7446007546.789265</v>
      </c>
      <c r="D9" s="18">
        <f>D8*(1-Assumptions!B8)</f>
        <v>7868623222.6015</v>
      </c>
      <c r="E9" s="18">
        <f>E8*(1-Assumptions!B8)</f>
        <v>8315225445.341054</v>
      </c>
      <c r="F9" s="18">
        <f>F8*(1-Assumptions!B8)</f>
        <v>8787175627.909594</v>
      </c>
    </row>
    <row r="10" spans="1:6" x14ac:dyDescent="0.25">
      <c r="A10" t="s">
        <v>46</v>
      </c>
      <c r="B10" s="18">
        <f>B6*Assumptions!B9</f>
        <v>938773470.8948177</v>
      </c>
      <c r="C10" s="18">
        <f>C6*Assumptions!B9</f>
        <v>992055767.7960459</v>
      </c>
      <c r="D10" s="18">
        <f>D6*Assumptions!B9</f>
        <v>1048362226.8099556</v>
      </c>
      <c r="E10" s="18">
        <f>E6*Assumptions!B9</f>
        <v>1107864491.3719027</v>
      </c>
      <c r="F10" s="18">
        <f>F6*Assumptions!B9</f>
        <v>1170743946.9442253</v>
      </c>
    </row>
    <row r="11" spans="1:6" x14ac:dyDescent="0.25">
      <c r="A11" t="s">
        <v>47</v>
      </c>
      <c r="B11" s="18">
        <f>-B6*Assumptions!B10</f>
        <v>-412039763.99315405</v>
      </c>
      <c r="C11" s="18">
        <f>-C6*Assumptions!B10</f>
        <v>-435426050.164267</v>
      </c>
      <c r="D11" s="18">
        <f>-D6*Assumptions!B10</f>
        <v>-460139680.02565134</v>
      </c>
      <c r="E11" s="18">
        <f>-E6*Assumptions!B10</f>
        <v>-486255990.09116</v>
      </c>
      <c r="F11" s="18">
        <f>-F6*Assumptions!B10</f>
        <v>-513854592.7757269</v>
      </c>
    </row>
    <row r="12" spans="1:6" x14ac:dyDescent="0.25">
      <c r="A12" t="s">
        <v>48</v>
      </c>
      <c r="B12" s="18">
        <f>-(B6-Assumptions!B29)*Assumptions!B11</f>
        <v>0</v>
      </c>
      <c r="C12" s="18">
        <f>-(C6-B6)*Assumptions!B11</f>
        <v>0</v>
      </c>
      <c r="D12" s="18">
        <f>-(D6-C6)*Assumptions!B11</f>
        <v>0</v>
      </c>
      <c r="E12" s="18">
        <f>-(E6-D6)*Assumptions!B11</f>
        <v>0</v>
      </c>
      <c r="F12" s="18">
        <f>-(F6-E6)*Assumptions!B11</f>
        <v>0</v>
      </c>
    </row>
    <row r="13" spans="1:6" x14ac:dyDescent="0.25">
      <c r="A13" s="19" t="s">
        <v>49</v>
      </c>
      <c r="B13" s="20">
        <f>B9+B10+B11+B12</f>
        <v>7572823831.993748</v>
      </c>
      <c r="C13" s="20">
        <f>C9+C10+C11+C12</f>
        <v>8002637264.421044</v>
      </c>
      <c r="D13" s="20">
        <f>D9+D10+D11+D12</f>
        <v>8456845769.385804</v>
      </c>
      <c r="E13" s="20">
        <f>E9+E10+E11+E12</f>
        <v>8936833946.621798</v>
      </c>
      <c r="F13" s="20">
        <f>F9+F10+F11+F12</f>
        <v>9444064982.078093</v>
      </c>
    </row>
    <row r="14" spans="1:6" x14ac:dyDescent="0.25">
      <c r="A14" t="s">
        <v>50</v>
      </c>
      <c r="B14" s="21">
        <f>1/(1+Assumptions!$B$26)^(1-0.5*Assumptions!$B$32)</f>
        <v>0.9606342011827091</v>
      </c>
      <c r="C14" s="21">
        <f>1/(1+Assumptions!$B$26)^(2-0.5*Assumptions!$B$32)</f>
        <v>0.8864905980531207</v>
      </c>
      <c r="D14" s="21">
        <f>1/(1+Assumptions!$B$26)^(3-0.5*Assumptions!$B$32)</f>
        <v>0.8180695414227823</v>
      </c>
      <c r="E14" s="21">
        <f>1/(1+Assumptions!$B$26)^(4-0.5*Assumptions!$B$32)</f>
        <v>0.7549293540996799</v>
      </c>
      <c r="F14" s="21">
        <f>1/(1+Assumptions!$B$26)^(5-0.5*Assumptions!$B$32)</f>
        <v>0.6966624483905864</v>
      </c>
    </row>
    <row r="15" spans="1:6" x14ac:dyDescent="0.25">
      <c r="A15" s="19" t="s">
        <v>51</v>
      </c>
      <c r="B15" s="20">
        <f>B13*B14</f>
        <v>7274713572.544696</v>
      </c>
      <c r="C15" s="20">
        <f>C13*C14</f>
        <v>7094262694.538801</v>
      </c>
      <c r="D15" s="20">
        <f>D13*D14</f>
        <v>6918287940.444641</v>
      </c>
      <c r="E15" s="20">
        <f>E13*E14</f>
        <v>6746678279.019286</v>
      </c>
      <c r="F15" s="20">
        <f>F13*F14</f>
        <v>6579325433.174324</v>
      </c>
    </row>
    <row r="17" spans="1:2" x14ac:dyDescent="0.25">
      <c r="A17" s="22" t="s">
        <v>52</v>
      </c>
      <c r="B17" s="23">
        <f>SUM(B15:F15)</f>
        <v>34613267919.72175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9444064982.078093</v>
      </c>
    </row>
    <row r="5" spans="1:2" x14ac:dyDescent="0.25">
      <c r="A5" t="s">
        <v>56</v>
      </c>
      <c r="B5" s="18">
        <f>IF(Assumptions!$B$33=0,B4,B4-Forecast!F11-Forecast!F10-Forecast!F12)</f>
        <v>9311953749.664854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0.29891000728131273</v>
      </c>
    </row>
    <row r="7" spans="1:2" x14ac:dyDescent="0.25">
      <c r="A7" t="s">
        <v>58</v>
      </c>
      <c r="B7" s="18">
        <f>-MAX(Forecast!F9,0)*B6</f>
        <v>-2783436163.115569</v>
      </c>
    </row>
    <row r="8" spans="1:2" x14ac:dyDescent="0.25">
      <c r="A8" t="s">
        <v>59</v>
      </c>
      <c r="B8" s="18">
        <f>IF(OR(Assumptions!$B$33=0,Assumptions!B12&lt;=0),B5,MAX(B5+B7,0))</f>
        <v>6528517586.549285</v>
      </c>
    </row>
    <row r="9" spans="1:2" x14ac:dyDescent="0.25">
      <c r="A9" t="s">
        <v>60</v>
      </c>
      <c r="B9" s="18">
        <f>B8*(1+Assumptions!B12)/(Assumptions!B26-Assumptions!B12)</f>
        <v>114120882687.73831</v>
      </c>
    </row>
    <row r="10" spans="1:2" x14ac:dyDescent="0.25">
      <c r="A10" t="s">
        <v>61</v>
      </c>
      <c r="B10" s="18">
        <f>B9/(1+Assumptions!B26)^(5-0.5*Assumptions!B32)</f>
        <v>79503733545.73466</v>
      </c>
    </row>
    <row r="11" spans="1:2" x14ac:dyDescent="0.25">
      <c r="A11" t="s">
        <v>62</v>
      </c>
      <c r="B11" s="18">
        <f>Forecast!B17+B10</f>
        <v>114117001465.45642</v>
      </c>
    </row>
    <row r="12" spans="1:2" x14ac:dyDescent="0.25">
      <c r="A12" t="s">
        <v>63</v>
      </c>
      <c r="B12" s="18">
        <f>-Assumptions!B30</f>
        <v>-21523000000</v>
      </c>
    </row>
    <row r="13" spans="1:2" x14ac:dyDescent="0.25">
      <c r="A13" t="s">
        <v>64</v>
      </c>
      <c r="B13" s="18">
        <f>B11+B12</f>
        <v>92594001465.45642</v>
      </c>
    </row>
    <row r="14" spans="1:2" x14ac:dyDescent="0.25">
      <c r="A14" s="19" t="s">
        <v>65</v>
      </c>
      <c r="B14" s="24">
        <f>B13/Assumptions!B31</f>
        <v>59.43132314855996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12170063247.596537</v>
      </c>
    </row>
    <row r="18" spans="1:2" x14ac:dyDescent="0.25">
      <c r="A18" t="s">
        <v>60</v>
      </c>
      <c r="B18" s="18">
        <f>B17*Assumptions!B13</f>
        <v>134793016980.03572</v>
      </c>
    </row>
    <row r="19" spans="1:2" x14ac:dyDescent="0.25">
      <c r="A19" t="s">
        <v>61</v>
      </c>
      <c r="B19" s="18">
        <f>B18/(1+Assumptions!B26)^(5-0.5*Assumptions!B32)</f>
        <v>93905233235.26558</v>
      </c>
    </row>
    <row r="20" spans="1:2" x14ac:dyDescent="0.25">
      <c r="A20" t="s">
        <v>62</v>
      </c>
      <c r="B20" s="18">
        <f>Forecast!B17+B19</f>
        <v>128518501154.98734</v>
      </c>
    </row>
    <row r="21" spans="1:2" x14ac:dyDescent="0.25">
      <c r="A21" t="s">
        <v>63</v>
      </c>
      <c r="B21" s="18">
        <f>-Assumptions!B30</f>
        <v>-21523000000</v>
      </c>
    </row>
    <row r="22" spans="1:2" x14ac:dyDescent="0.25">
      <c r="A22" t="s">
        <v>64</v>
      </c>
      <c r="B22" s="18">
        <f>B20+B21</f>
        <v>106995501154.98734</v>
      </c>
    </row>
    <row r="23" spans="1:2" x14ac:dyDescent="0.25">
      <c r="A23" s="19" t="s">
        <v>65</v>
      </c>
      <c r="B23" s="25">
        <f>B22/Assumptions!B31</f>
        <v>68.67490446404835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60.06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59.43132314855996</v>
      </c>
    </row>
    <row r="29" spans="1:2" x14ac:dyDescent="0.25">
      <c r="A29" s="19" t="s">
        <v>73</v>
      </c>
      <c r="B29" s="12">
        <f>B28/B26-1</f>
        <v>-0.0104674800439567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0.063637</v>
      </c>
      <c r="B5" s="31">
        <v>81.66771112824068</v>
      </c>
      <c r="C5" s="31">
        <v>82.02347611139538</v>
      </c>
      <c r="D5" s="31">
        <v>82.37924109455008</v>
      </c>
      <c r="E5" s="31">
        <v>82.73500607770477</v>
      </c>
      <c r="F5" s="31">
        <v>83.09077106085945</v>
      </c>
    </row>
    <row r="6" spans="1:6" x14ac:dyDescent="0.25">
      <c r="A6" s="30">
        <v>0.073637</v>
      </c>
      <c r="B6" s="31">
        <v>68.75333663804076</v>
      </c>
      <c r="C6" s="31">
        <v>69.04811028866725</v>
      </c>
      <c r="D6" s="31">
        <v>69.34288393929371</v>
      </c>
      <c r="E6" s="31">
        <v>69.63765758992022</v>
      </c>
      <c r="F6" s="31">
        <v>69.93243124054668</v>
      </c>
    </row>
    <row r="7" spans="1:6" x14ac:dyDescent="0.25">
      <c r="A7" s="30">
        <v>0.083637</v>
      </c>
      <c r="B7" s="31">
        <v>58.93366002992854</v>
      </c>
      <c r="C7" s="31">
        <v>59.18258456285154</v>
      </c>
      <c r="D7" s="32">
        <v>59.431509095774544</v>
      </c>
      <c r="E7" s="31">
        <v>59.68043362869754</v>
      </c>
      <c r="F7" s="31">
        <v>59.92935816162055</v>
      </c>
    </row>
    <row r="8" spans="1:6" x14ac:dyDescent="0.25">
      <c r="A8" s="30">
        <v>0.093637</v>
      </c>
      <c r="B8" s="31">
        <v>51.21689125915529</v>
      </c>
      <c r="C8" s="31">
        <v>51.43022841123095</v>
      </c>
      <c r="D8" s="31">
        <v>51.64356556330659</v>
      </c>
      <c r="E8" s="31">
        <v>51.856902715382255</v>
      </c>
      <c r="F8" s="31">
        <v>52.070239867457886</v>
      </c>
    </row>
    <row r="9" spans="1:6" x14ac:dyDescent="0.25">
      <c r="A9" s="30">
        <v>0.103637</v>
      </c>
      <c r="B9" s="31">
        <v>44.99404874722093</v>
      </c>
      <c r="C9" s="31">
        <v>45.179065218822814</v>
      </c>
      <c r="D9" s="31">
        <v>45.364081690424705</v>
      </c>
      <c r="E9" s="31">
        <v>45.54909816202661</v>
      </c>
      <c r="F9" s="31">
        <v>45.734114633628494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28540000000</v>
      </c>
      <c r="C5" s="18">
        <v>27335000000</v>
      </c>
      <c r="D5" s="18">
        <v>28013000000</v>
      </c>
      <c r="E5" s="18">
        <v>24184000000</v>
      </c>
      <c r="F5" s="8" t="s">
        <v>84</v>
      </c>
    </row>
    <row r="6" spans="1:6" x14ac:dyDescent="0.25">
      <c r="A6" t="s">
        <v>44</v>
      </c>
      <c r="B6" s="18">
        <v>9517000000</v>
      </c>
      <c r="C6" s="18">
        <v>7909000000</v>
      </c>
      <c r="D6" s="18">
        <v>6865000000</v>
      </c>
      <c r="E6" s="18">
        <v>7301000000</v>
      </c>
      <c r="F6" s="8" t="s">
        <v>85</v>
      </c>
    </row>
    <row r="7" spans="1:6" x14ac:dyDescent="0.25">
      <c r="A7" t="s">
        <v>86</v>
      </c>
      <c r="B7" s="18">
        <v>875000000</v>
      </c>
      <c r="C7" s="18">
        <v>939000000</v>
      </c>
      <c r="D7" s="18">
        <v>1018000000</v>
      </c>
      <c r="E7" s="18">
        <v>560000000</v>
      </c>
      <c r="F7" s="8" t="s">
        <v>87</v>
      </c>
    </row>
    <row r="8" spans="1:6" x14ac:dyDescent="0.25">
      <c r="A8" t="s">
        <v>88</v>
      </c>
      <c r="B8" s="18">
        <v>0</v>
      </c>
      <c r="C8" s="18">
        <v>0</v>
      </c>
      <c r="D8" s="18">
        <v>0</v>
      </c>
      <c r="E8" s="18">
        <v>0</v>
      </c>
      <c r="F8" s="8" t="s">
        <v>85</v>
      </c>
    </row>
    <row r="9" spans="1:6" x14ac:dyDescent="0.25">
      <c r="A9" t="s">
        <v>89</v>
      </c>
      <c r="B9" s="18">
        <v>0</v>
      </c>
      <c r="C9" s="18">
        <v>0</v>
      </c>
      <c r="D9" s="18">
        <v>0</v>
      </c>
      <c r="E9" s="18">
        <v>0</v>
      </c>
      <c r="F9" s="8" t="s">
        <v>85</v>
      </c>
    </row>
    <row r="10" spans="1:6" x14ac:dyDescent="0.25">
      <c r="A10" t="s">
        <v>90</v>
      </c>
      <c r="B10" s="18">
        <v>68413000000</v>
      </c>
      <c r="C10" s="18">
        <v>65626000000</v>
      </c>
      <c r="D10" s="18">
        <v>62935000000</v>
      </c>
      <c r="E10" s="18">
        <v>69388000000</v>
      </c>
      <c r="F10" s="8" t="s">
        <v>91</v>
      </c>
    </row>
    <row r="11" spans="1:6" x14ac:dyDescent="0.25">
      <c r="A11" t="s">
        <v>92</v>
      </c>
      <c r="B11" s="18">
        <v>46890000000</v>
      </c>
      <c r="C11" s="18">
        <v>56502000000</v>
      </c>
      <c r="D11" s="18">
        <v>61192000000</v>
      </c>
      <c r="E11" s="18">
        <v>53542000000</v>
      </c>
      <c r="F11" s="8" t="s">
        <v>93</v>
      </c>
    </row>
    <row r="12" spans="1:6" x14ac:dyDescent="0.25">
      <c r="A12" t="s">
        <v>32</v>
      </c>
      <c r="B12" s="34">
        <v>1558000000</v>
      </c>
      <c r="C12" s="34">
        <v>1561000000</v>
      </c>
      <c r="D12" s="34">
        <v>1543000000</v>
      </c>
      <c r="E12" s="34">
        <v>1490000000</v>
      </c>
      <c r="F12" s="8" t="s">
        <v>94</v>
      </c>
    </row>
    <row r="15" spans="1:1" x14ac:dyDescent="0.25">
      <c r="A15" s="19" t="s">
        <v>95</v>
      </c>
    </row>
    <row r="16" ht="54" customHeight="1" spans="1:6" x14ac:dyDescent="0.25">
      <c r="A16" s="35" t="s">
        <v>96</v>
      </c>
      <c r="B16" s="35"/>
      <c r="C16" s="35"/>
      <c r="D16" s="35"/>
      <c r="E16" s="35"/>
      <c r="F16" s="35"/>
    </row>
    <row r="17" ht="22" customHeight="1" spans="1:6" x14ac:dyDescent="0.25">
      <c r="A17" s="35" t="s">
        <v>97</v>
      </c>
      <c r="B17" s="35"/>
      <c r="C17" s="35"/>
      <c r="D17" s="35"/>
      <c r="E17" s="35"/>
      <c r="F17" s="35"/>
    </row>
    <row r="18" ht="54" customHeight="1" spans="1:6" x14ac:dyDescent="0.25">
      <c r="A18" s="35" t="s">
        <v>98</v>
      </c>
      <c r="B18" s="35"/>
      <c r="C18" s="35"/>
      <c r="D18" s="35"/>
      <c r="E18" s="35"/>
      <c r="F18" s="35"/>
    </row>
    <row r="20" spans="1:1" x14ac:dyDescent="0.25">
      <c r="A20" s="36" t="s">
        <v>99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2026-09-19T00:06:11Z</dcterms:modified>
</cp:coreProperties>
</file>