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<sst xmlns="http://schemas.openxmlformats.org/spreadsheetml/2006/main" count="113" uniqueCount="101">
  <si>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VICI Properties Inc. (VICI)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</si>
  <si>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</si>
  <si>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</si>
  <si>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</si>
  <si>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</si>
  <si>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</si>
  <si>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</si>
  <si>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</si>
  <si>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</si>
  <si>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</si>
  <si>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</si>
  <si>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</si>
  <si>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</si>
  <si>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</si>
  <si>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</si>
  <si>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</si>
  <si>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</si>
  <si>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</si>
  <si>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</si>
  <si>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</si>
  <si>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</si>
  <si>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</si>
  <si>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</si>
  <si>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</si>
  <si>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</si>
  <si>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</si>
  <si>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</si>
  <si>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</si>
  <si>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</si>
  <si>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</si>
  <si>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</si>
  <si>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</si>
  <si>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</si>
  <si>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</si>
  <si>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</si>
  <si>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</si>
  <si>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</si>
  <si>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</si>
  <si>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</si>
  <si>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</si>
  <si>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</si>
  <si>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</si>
  <si>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</si>
  <si>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</si>
  <si>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</si>
  <si>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</si>
  <si>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</si>
  <si>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</si>
  <si>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</si>
  <si>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</si>
  <si>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</si>
  <si>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</si>
  <si>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</si>
  <si>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</si>
  <si>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</si>
  <si>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</si>
  <si>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</si>
  <si>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</si>
  <si>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</si>
  <si>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</si>
  <si>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</si>
  <si>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</si>
  <si>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</si>
  <si>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</si>
  <si>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</si>
  <si>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</si>
  <si>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</si>
  <si>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</si>
  <si>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</si>
  <si>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</si>
  <si>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</si>
  <si>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</si>
  <si>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</si>
  <si>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</si>
  <si>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</si>
  <si>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</si>
  <si>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</si>
  <si>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</si>
  <si>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</si>
  <si>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</si>
  <si>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</si>
  <si>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</si>
  <si>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</si>
  <si>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</si>
  <si>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</si>
  <si>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</si>
  <si>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</si>
  <si>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</si>
  <si>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</si>
  <si>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</si>
  <si>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</si>
  <si>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</si>
  <si>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</si>
  <si>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</si>
  <si>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</si>
  <si>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</si>
  <si>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</si>
  <si>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</si>
  <si>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0.10%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</si>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</sst>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0.15490054932774422</v>
      </c>
    </row>
    <row r="7" spans="1:2" x14ac:dyDescent="0.25">
      <c r="A7" t="s">
        <v>5</v>
      </c>
      <c r="B7" s="6">
        <v>0.8467800588031514</v>
      </c>
    </row>
    <row r="8" spans="1:2" x14ac:dyDescent="0.25">
      <c r="A8" t="s">
        <v>6</v>
      </c>
      <c r="B8" s="6">
        <v>0.0025247049755825215</v>
      </c>
    </row>
    <row r="9" spans="1:2" x14ac:dyDescent="0.25">
      <c r="A9" t="s">
        <v>7</v>
      </c>
      <c r="B9" s="6">
        <v>0.001098239082520027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0.013860501082279977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11.806522895987852</v>
      </c>
    </row>
    <row r="14" spans="1:3" x14ac:dyDescent="0.25">
      <c r="A14" t="s">
        <v>12</v>
      </c>
      <c r="B14" s="6">
        <v>0.08059669331716154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0.78694</v>
      </c>
      <c r="C19" s="8" t="s">
        <v>19</v>
      </c>
    </row>
    <row r="20" spans="1:2" x14ac:dyDescent="0.25">
      <c r="A20" t="s">
        <v>20</v>
      </c>
      <c r="B20" s="10">
        <f>B17+B19*B18</f>
        <v>0.0932617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26117558272</v>
      </c>
    </row>
    <row r="23" spans="1:2" x14ac:dyDescent="0.25">
      <c r="A23" t="s">
        <v>24</v>
      </c>
      <c r="B23" s="11">
        <v>17689740000</v>
      </c>
    </row>
    <row r="24" spans="1:2" x14ac:dyDescent="0.25">
      <c r="A24" t="s">
        <v>25</v>
      </c>
      <c r="B24" s="10">
        <f>B22/(B22+B23)</f>
        <v>0.5961919429460313</v>
      </c>
    </row>
    <row r="25" spans="1:2" x14ac:dyDescent="0.25">
      <c r="A25" t="s">
        <v>26</v>
      </c>
      <c r="B25" s="10">
        <f>1-B24</f>
        <v>0.4038080570539687</v>
      </c>
    </row>
    <row r="26" spans="1:2" x14ac:dyDescent="0.25">
      <c r="A26" t="s">
        <v>27</v>
      </c>
      <c r="B26" s="12">
        <f>B24*B20+B25*B21*(1-B8)</f>
        <v>0.07573324639639023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4006116000</v>
      </c>
      <c r="C29" s="8" t="s">
        <v>30</v>
      </c>
    </row>
    <row r="30" spans="1:2" x14ac:dyDescent="0.25">
      <c r="A30" t="s">
        <v>31</v>
      </c>
      <c r="B30" s="11">
        <v>17081777000</v>
      </c>
    </row>
    <row r="31" spans="1:2" x14ac:dyDescent="0.25">
      <c r="A31" t="s">
        <v>32</v>
      </c>
      <c r="B31" s="13">
        <v>1062693062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0.15490054932774422</v>
      </c>
      <c r="C5" s="10">
        <f>Assumptions!B6</f>
        <v>0.15490054932774422</v>
      </c>
      <c r="D5" s="10">
        <f>Assumptions!B6</f>
        <v>0.15490054932774422</v>
      </c>
      <c r="E5" s="10">
        <f>Assumptions!B6</f>
        <v>0.15490054932774422</v>
      </c>
      <c r="F5" s="10">
        <f>Assumptions!B6</f>
        <v>0.15490054932774422</v>
      </c>
    </row>
    <row r="6" spans="1:6" x14ac:dyDescent="0.25">
      <c r="A6" t="s">
        <v>43</v>
      </c>
      <c r="B6" s="18">
        <f>Assumptions!B29*(1+B5)</f>
        <v>4626665569.070665</v>
      </c>
      <c r="C6" s="18">
        <f>B6*(1+C5)</f>
        <v>5343338607.275472</v>
      </c>
      <c r="D6" s="18">
        <f>C6*(1+D5)</f>
        <v>6171024692.786586</v>
      </c>
      <c r="E6" s="18">
        <f>D6*(1+E5)</f>
        <v>7126919807.614302</v>
      </c>
      <c r="F6" s="18">
        <f>E6*(1+F5)</f>
        <v>8230883600.828538</v>
      </c>
    </row>
    <row r="7" spans="1:6" x14ac:dyDescent="0.25">
      <c r="A7" t="s">
        <v>5</v>
      </c>
      <c r="B7" s="10">
        <f>Assumptions!B7</f>
        <v>0.8467800588031514</v>
      </c>
      <c r="C7" s="10">
        <f>Assumptions!B7</f>
        <v>0.8467800588031514</v>
      </c>
      <c r="D7" s="10">
        <f>Assumptions!B7</f>
        <v>0.8467800588031514</v>
      </c>
      <c r="E7" s="10">
        <f>Assumptions!B7</f>
        <v>0.8467800588031514</v>
      </c>
      <c r="F7" s="10">
        <f>Assumptions!B7</f>
        <v>0.8467800588031514</v>
      </c>
    </row>
    <row r="8" spans="1:6" x14ac:dyDescent="0.25">
      <c r="A8" t="s">
        <v>44</v>
      </c>
      <c r="B8" s="18">
        <f>B6*B7</f>
        <v>3917768142.640174</v>
      </c>
      <c r="C8" s="18">
        <f>C6*C7</f>
        <v>4524632580.0738735</v>
      </c>
      <c r="D8" s="18">
        <f>D6*D7</f>
        <v>5225500652.233524</v>
      </c>
      <c r="E8" s="18">
        <f>E6*E7</f>
        <v>6034933573.776983</v>
      </c>
      <c r="F8" s="18">
        <f>F6*F7</f>
        <v>6969748099.511484</v>
      </c>
    </row>
    <row r="9" spans="1:6" x14ac:dyDescent="0.25">
      <c r="A9" t="s">
        <v>45</v>
      </c>
      <c r="B9" s="18">
        <f>B8*(1-Assumptions!B8)</f>
        <v>3907876933.9172716</v>
      </c>
      <c r="C9" s="18">
        <f>C8*(1-Assumptions!B8)</f>
        <v>4513209217.686278</v>
      </c>
      <c r="D9" s="18">
        <f>D8*(1-Assumptions!B8)</f>
        <v>5212307804.73692</v>
      </c>
      <c r="E9" s="18">
        <f>E8*(1-Assumptions!B8)</f>
        <v>6019697146.955958</v>
      </c>
      <c r="F9" s="18">
        <f>F8*(1-Assumptions!B8)</f>
        <v>6952151541.80609</v>
      </c>
    </row>
    <row r="10" spans="1:6" x14ac:dyDescent="0.25">
      <c r="A10" t="s">
        <v>46</v>
      </c>
      <c r="B10" s="18">
        <f>B6*Assumptions!B9</f>
        <v>5081184.949703166</v>
      </c>
      <c r="C10" s="18">
        <f>C6*Assumptions!B9</f>
        <v>5868263.289648053</v>
      </c>
      <c r="D10" s="18">
        <f>D6*Assumptions!B9</f>
        <v>6777260.496814372</v>
      </c>
      <c r="E10" s="18">
        <f>E6*Assumptions!B9</f>
        <v>7827061.870708139</v>
      </c>
      <c r="F10" s="18">
        <f>F6*Assumptions!B9</f>
        <v>9039478.05410307</v>
      </c>
    </row>
    <row r="11" spans="1:6" x14ac:dyDescent="0.25">
      <c r="A11" t="s">
        <v>47</v>
      </c>
      <c r="B11" s="18">
        <f>-B6*Assumptions!B10</f>
        <v>-46266655.690706655</v>
      </c>
      <c r="C11" s="18">
        <f>-C6*Assumptions!B10</f>
        <v>-53433386.07275472</v>
      </c>
      <c r="D11" s="18">
        <f>-D6*Assumptions!B10</f>
        <v>-61710246.92786586</v>
      </c>
      <c r="E11" s="18">
        <f>-E6*Assumptions!B10</f>
        <v>-71269198.07614301</v>
      </c>
      <c r="F11" s="18">
        <f>-F6*Assumptions!B10</f>
        <v>-82308836.00828539</v>
      </c>
    </row>
    <row r="12" spans="1:6" x14ac:dyDescent="0.25">
      <c r="A12" t="s">
        <v>48</v>
      </c>
      <c r="B12" s="18">
        <f>-(B6-Assumptions!B29)*Assumptions!B11</f>
        <v>-8601127.97371233</v>
      </c>
      <c r="C12" s="18">
        <f>-(C6-B6)*Assumptions!B11</f>
        <v>-9933447.421678597</v>
      </c>
      <c r="D12" s="18">
        <f>-(D6-C6)*Assumptions!B11</f>
        <v>-11472143.884014875</v>
      </c>
      <c r="E12" s="18">
        <f>-(E6-D6)*Assumptions!B11</f>
        <v>-13249185.2736157</v>
      </c>
      <c r="F12" s="18">
        <f>-(F6-E6)*Assumptions!B11</f>
        <v>-15301491.35064383</v>
      </c>
    </row>
    <row r="13" spans="1:6" x14ac:dyDescent="0.25">
      <c r="A13" s="19" t="s">
        <v>49</v>
      </c>
      <c r="B13" s="20">
        <f>B9+B10+B11+B12</f>
        <v>3858090335.2025557</v>
      </c>
      <c r="C13" s="20">
        <f>C9+C10+C11+C12</f>
        <v>4455710647.481493</v>
      </c>
      <c r="D13" s="20">
        <f>D9+D10+D11+D12</f>
        <v>5145902674.421854</v>
      </c>
      <c r="E13" s="20">
        <f>E9+E10+E11+E12</f>
        <v>5943005825.476908</v>
      </c>
      <c r="F13" s="20">
        <f>F9+F10+F11+F12</f>
        <v>6863580692.501264</v>
      </c>
    </row>
    <row r="14" spans="1:6" x14ac:dyDescent="0.25">
      <c r="A14" t="s">
        <v>50</v>
      </c>
      <c r="B14" s="21">
        <f>1/(1+Assumptions!$B$26)^(1-0.5*Assumptions!$B$32)</f>
        <v>0.9641568796685624</v>
      </c>
      <c r="C14" s="21">
        <f>1/(1+Assumptions!$B$26)^(2-0.5*Assumptions!$B$32)</f>
        <v>0.8962787781249687</v>
      </c>
      <c r="D14" s="21">
        <f>1/(1+Assumptions!$B$26)^(3-0.5*Assumptions!$B$32)</f>
        <v>0.8331793975201771</v>
      </c>
      <c r="E14" s="21">
        <f>1/(1+Assumptions!$B$26)^(4-0.5*Assumptions!$B$32)</f>
        <v>0.7745223086775959</v>
      </c>
      <c r="F14" s="21">
        <f>1/(1+Assumptions!$B$26)^(5-0.5*Assumptions!$B$32)</f>
        <v>0.7199947675431394</v>
      </c>
    </row>
    <row r="15" spans="1:6" x14ac:dyDescent="0.25">
      <c r="A15" s="19" t="s">
        <v>51</v>
      </c>
      <c r="B15" s="20">
        <f>B13*B14</f>
        <v>3719804339.068334</v>
      </c>
      <c r="C15" s="20">
        <f>C13*C14</f>
        <v>3993558894.803126</v>
      </c>
      <c r="D15" s="20">
        <f>D13*D14</f>
        <v>4287460089.9722686</v>
      </c>
      <c r="E15" s="20">
        <f>E13*E14</f>
        <v>4602990592.4327755</v>
      </c>
      <c r="F15" s="20">
        <f>F13*F14</f>
        <v>4941742185.211027</v>
      </c>
    </row>
    <row r="17" spans="1:2" x14ac:dyDescent="0.25">
      <c r="A17" s="22" t="s">
        <v>52</v>
      </c>
      <c r="B17" s="23">
        <f>SUM(B15:F15)</f>
        <v>21545556101.487534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6863580692.501264</v>
      </c>
    </row>
    <row r="5" spans="1:2" x14ac:dyDescent="0.25">
      <c r="A5" t="s">
        <v>56</v>
      </c>
      <c r="B5" s="18">
        <f>IF(Assumptions!$B$33=0,B4,B4-Forecast!F11-Forecast!F10-Forecast!F12)</f>
        <v>6952151541.80609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0.31018642292954623</v>
      </c>
    </row>
    <row r="7" spans="1:2" x14ac:dyDescent="0.25">
      <c r="A7" t="s">
        <v>58</v>
      </c>
      <c r="B7" s="18">
        <f>-MAX(Forecast!F9,0)*B6</f>
        <v>-2156463018.4169607</v>
      </c>
    </row>
    <row r="8" spans="1:2" x14ac:dyDescent="0.25">
      <c r="A8" t="s">
        <v>59</v>
      </c>
      <c r="B8" s="18">
        <f>IF(OR(Assumptions!$B$33=0,Assumptions!B12&lt;=0),B5,MAX(B5+B7,0))</f>
        <v>4795688523.38913</v>
      </c>
    </row>
    <row r="9" spans="1:2" x14ac:dyDescent="0.25">
      <c r="A9" t="s">
        <v>60</v>
      </c>
      <c r="B9" s="18">
        <f>B8*(1+Assumptions!B12)/(Assumptions!B26-Assumptions!B12)</f>
        <v>96890719313.86617</v>
      </c>
    </row>
    <row r="10" spans="1:2" x14ac:dyDescent="0.25">
      <c r="A10" t="s">
        <v>61</v>
      </c>
      <c r="B10" s="18">
        <f>B9/(1+Assumptions!B26)^(5-0.5*Assumptions!B32)</f>
        <v>69760810929.47464</v>
      </c>
    </row>
    <row r="11" spans="1:2" x14ac:dyDescent="0.25">
      <c r="A11" t="s">
        <v>62</v>
      </c>
      <c r="B11" s="18">
        <f>Forecast!B17+B10</f>
        <v>91306367030.96217</v>
      </c>
    </row>
    <row r="12" spans="1:2" x14ac:dyDescent="0.25">
      <c r="A12" t="s">
        <v>63</v>
      </c>
      <c r="B12" s="18">
        <f>-Assumptions!B30</f>
        <v>-17081777000</v>
      </c>
    </row>
    <row r="13" spans="1:2" x14ac:dyDescent="0.25">
      <c r="A13" t="s">
        <v>64</v>
      </c>
      <c r="B13" s="18">
        <f>B11+B12</f>
        <v>74224590030.96217</v>
      </c>
    </row>
    <row r="14" spans="1:2" x14ac:dyDescent="0.25">
      <c r="A14" s="19" t="s">
        <v>65</v>
      </c>
      <c r="B14" s="24">
        <f>B13/Assumptions!B31</f>
        <v>69.8457463261035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6978787577.565587</v>
      </c>
    </row>
    <row r="18" spans="1:2" x14ac:dyDescent="0.25">
      <c r="A18" t="s">
        <v>60</v>
      </c>
      <c r="B18" s="18">
        <f>B17*Assumptions!B13</f>
        <v>82395215320.7637</v>
      </c>
    </row>
    <row r="19" spans="1:2" x14ac:dyDescent="0.25">
      <c r="A19" t="s">
        <v>61</v>
      </c>
      <c r="B19" s="18">
        <f>B18/(1+Assumptions!B26)^(5-0.5*Assumptions!B32)</f>
        <v>59324123901.54018</v>
      </c>
    </row>
    <row r="20" spans="1:2" x14ac:dyDescent="0.25">
      <c r="A20" t="s">
        <v>62</v>
      </c>
      <c r="B20" s="18">
        <f>Forecast!B17+B19</f>
        <v>80869680003.02771</v>
      </c>
    </row>
    <row r="21" spans="1:2" x14ac:dyDescent="0.25">
      <c r="A21" t="s">
        <v>63</v>
      </c>
      <c r="B21" s="18">
        <f>-Assumptions!B30</f>
        <v>-17081777000</v>
      </c>
    </row>
    <row r="22" spans="1:2" x14ac:dyDescent="0.25">
      <c r="A22" t="s">
        <v>64</v>
      </c>
      <c r="B22" s="18">
        <f>B20+B21</f>
        <v>63787903003.02771</v>
      </c>
    </row>
    <row r="23" spans="1:2" x14ac:dyDescent="0.25">
      <c r="A23" s="19" t="s">
        <v>65</v>
      </c>
      <c r="B23" s="25">
        <f>B22/Assumptions!B31</f>
        <v>60.02476658968506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69.8457463261035</v>
      </c>
    </row>
    <row r="29" spans="1:2" x14ac:dyDescent="0.25">
      <c r="A29" s="19" t="s">
        <v>73</v>
      </c>
      <c r="B29" s="12">
        <f>B28/B26-1</f>
        <v>1.9445930154343802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0.055733</v>
      </c>
      <c r="B5" s="31">
        <v>109.18307361973845</v>
      </c>
      <c r="C5" s="31">
        <v>115.2352554828615</v>
      </c>
      <c r="D5" s="31">
        <v>123.15325687257173</v>
      </c>
      <c r="E5" s="31">
        <v>134.0246809792785</v>
      </c>
      <c r="F5" s="31">
        <v>149.98628277114614</v>
      </c>
    </row>
    <row r="6" spans="1:6" x14ac:dyDescent="0.25">
      <c r="A6" s="30">
        <v>0.065733</v>
      </c>
      <c r="B6" s="31">
        <v>84.69833135279703</v>
      </c>
      <c r="C6" s="31">
        <v>87.0837436461345</v>
      </c>
      <c r="D6" s="31">
        <v>89.97996056386678</v>
      </c>
      <c r="E6" s="31">
        <v>93.60140768923414</v>
      </c>
      <c r="F6" s="31">
        <v>98.302051544038</v>
      </c>
    </row>
    <row r="7" spans="1:6" x14ac:dyDescent="0.25">
      <c r="A7" s="30">
        <v>0.075733</v>
      </c>
      <c r="B7" s="31">
        <v>68.26934352196066</v>
      </c>
      <c r="C7" s="31">
        <v>69.01322924307773</v>
      </c>
      <c r="D7" s="32">
        <v>69.84614507782301</v>
      </c>
      <c r="E7" s="31">
        <v>70.79729207805018</v>
      </c>
      <c r="F7" s="31">
        <v>71.91020908161127</v>
      </c>
    </row>
    <row r="8" spans="1:6" x14ac:dyDescent="0.25">
      <c r="A8" s="30">
        <v>0.085733</v>
      </c>
      <c r="B8" s="31">
        <v>57.202943281127716</v>
      </c>
      <c r="C8" s="31">
        <v>57.46644272142583</v>
      </c>
      <c r="D8" s="31">
        <v>57.729942161723905</v>
      </c>
      <c r="E8" s="31">
        <v>57.993441602022</v>
      </c>
      <c r="F8" s="31">
        <v>58.25694104232007</v>
      </c>
    </row>
    <row r="9" spans="1:6" x14ac:dyDescent="0.25">
      <c r="A9" s="30">
        <v>0.095733</v>
      </c>
      <c r="B9" s="31">
        <v>49.21077708282158</v>
      </c>
      <c r="C9" s="31">
        <v>49.43721459997956</v>
      </c>
      <c r="D9" s="31">
        <v>49.66365211713755</v>
      </c>
      <c r="E9" s="31">
        <v>49.890089634295535</v>
      </c>
      <c r="F9" s="31">
        <v>50.116527151453504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4006116000</v>
      </c>
      <c r="C5" s="18">
        <v>3849205000</v>
      </c>
      <c r="D5" s="18">
        <v>3611988000</v>
      </c>
      <c r="E5" s="18">
        <v>2600697000</v>
      </c>
      <c r="F5" s="8" t="s">
        <v>84</v>
      </c>
    </row>
    <row r="6" spans="1:6" x14ac:dyDescent="0.25">
      <c r="A6" t="s">
        <v>44</v>
      </c>
      <c r="B6" s="18">
        <v>3655301000</v>
      </c>
      <c r="C6" s="18">
        <v>3544934000</v>
      </c>
      <c r="D6" s="18">
        <v>3344848000</v>
      </c>
      <c r="E6" s="18">
        <v>1632450000</v>
      </c>
      <c r="F6" s="8" t="s">
        <v>85</v>
      </c>
    </row>
    <row r="7" spans="1:6" x14ac:dyDescent="0.25">
      <c r="A7" t="s">
        <v>86</v>
      </c>
      <c r="B7" s="18">
        <v>3637000</v>
      </c>
      <c r="C7" s="18">
        <v>4125000</v>
      </c>
      <c r="D7" s="18">
        <v>4298000</v>
      </c>
      <c r="E7" s="18">
        <v>3182000</v>
      </c>
      <c r="F7" s="8" t="s">
        <v>87</v>
      </c>
    </row>
    <row r="8" spans="1:6" x14ac:dyDescent="0.25">
      <c r="A8" t="s">
        <v>88</v>
      </c>
      <c r="B8" s="18">
        <v>1335000</v>
      </c>
      <c r="C8" s="18">
        <v>7526000</v>
      </c>
      <c r="D8" s="18">
        <v>4035000</v>
      </c>
      <c r="E8" s="18">
        <v>1876000</v>
      </c>
      <c r="F8" s="8" t="s">
        <v>89</v>
      </c>
    </row>
    <row r="9" spans="1:6" x14ac:dyDescent="0.25">
      <c r="A9" t="s">
        <v>90</v>
      </c>
      <c r="B9" s="18">
        <v>-10998000</v>
      </c>
      <c r="C9" s="18">
        <v>11520000</v>
      </c>
      <c r="D9" s="18">
        <v>14017000</v>
      </c>
      <c r="E9" s="18">
        <v>-46446000</v>
      </c>
      <c r="F9" s="8" t="s">
        <v>91</v>
      </c>
    </row>
    <row r="10" spans="1:6" x14ac:dyDescent="0.25">
      <c r="A10" t="s">
        <v>92</v>
      </c>
      <c r="B10" s="18">
        <v>17689740000</v>
      </c>
      <c r="C10" s="18">
        <v>17650085000</v>
      </c>
      <c r="D10" s="18">
        <v>17628522000</v>
      </c>
      <c r="E10" s="18">
        <v>14568973000</v>
      </c>
      <c r="F10" s="8" t="s">
        <v>93</v>
      </c>
    </row>
    <row r="11" spans="1:6" x14ac:dyDescent="0.25">
      <c r="A11" t="s">
        <v>94</v>
      </c>
      <c r="B11" s="18">
        <v>607963000</v>
      </c>
      <c r="C11" s="18">
        <v>524615000</v>
      </c>
      <c r="D11" s="18">
        <v>522574000</v>
      </c>
      <c r="E11" s="18">
        <v>426275000</v>
      </c>
      <c r="F11" s="8" t="s">
        <v>95</v>
      </c>
    </row>
    <row r="12" spans="1:6" x14ac:dyDescent="0.25">
      <c r="A12" t="s">
        <v>32</v>
      </c>
      <c r="B12" s="34">
        <v>1062693062</v>
      </c>
      <c r="C12" s="34">
        <v>1047675111</v>
      </c>
      <c r="D12" s="34">
        <v>1015776697</v>
      </c>
      <c r="E12" s="34">
        <v>879675845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2026-09-19T00:07:46Z</dcterms:modified>
</cp:coreProperties>
</file>