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<sst xmlns="http://schemas.openxmlformats.org/spreadsheetml/2006/main" count="112" uniqueCount="100">
  <si>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AB Volvo (publ) (VOLV-B.ST)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</si>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</sst>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0.0039996470969143605</v>
      </c>
    </row>
    <row r="7" spans="1:2" x14ac:dyDescent="0.25">
      <c r="A7" t="s">
        <v>5</v>
      </c>
      <c r="B7" s="6">
        <v>0.12159474800772285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0.04220402073232204</v>
      </c>
    </row>
    <row r="10" spans="1:2" x14ac:dyDescent="0.25">
      <c r="A10" t="s">
        <v>8</v>
      </c>
      <c r="B10" s="6">
        <v>0.04433264384498937</v>
      </c>
    </row>
    <row r="11" spans="1:2" x14ac:dyDescent="0.25">
      <c r="A11" t="s">
        <v>9</v>
      </c>
      <c r="B11" s="6">
        <v>-0.3588268637289274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12.020165820460809</v>
      </c>
    </row>
    <row r="14" spans="1:3" x14ac:dyDescent="0.25">
      <c r="A14" t="s">
        <v>12</v>
      </c>
      <c r="B14" s="6">
        <v>0.11037634466719076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0.98325</v>
      </c>
      <c r="C19" s="8" t="s">
        <v>19</v>
      </c>
    </row>
    <row r="20" spans="1:2" x14ac:dyDescent="0.25">
      <c r="A20" t="s">
        <v>20</v>
      </c>
      <c r="B20" s="10">
        <f>B17+B19*B18</f>
        <v>0.10591125000000001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677139513344</v>
      </c>
    </row>
    <row r="23" spans="1:2" x14ac:dyDescent="0.25">
      <c r="A23" t="s">
        <v>24</v>
      </c>
      <c r="B23" s="11">
        <v>247001000000</v>
      </c>
    </row>
    <row r="24" spans="1:2" x14ac:dyDescent="0.25">
      <c r="A24" t="s">
        <v>25</v>
      </c>
      <c r="B24" s="10">
        <f>B22/(B22+B23)</f>
        <v>0.732723545355427</v>
      </c>
    </row>
    <row r="25" spans="1:2" x14ac:dyDescent="0.25">
      <c r="A25" t="s">
        <v>26</v>
      </c>
      <c r="B25" s="10">
        <f>1-B24</f>
        <v>0.26727645464457295</v>
      </c>
    </row>
    <row r="26" spans="1:2" x14ac:dyDescent="0.25">
      <c r="A26" t="s">
        <v>27</v>
      </c>
      <c r="B26" s="12">
        <f>B24*B20+B25*B21*(1-B8)</f>
        <v>0.08602287491432903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479183000000</v>
      </c>
      <c r="C29" s="8" t="s">
        <v>30</v>
      </c>
    </row>
    <row r="30" spans="1:2" x14ac:dyDescent="0.25">
      <c r="A30" t="s">
        <v>31</v>
      </c>
      <c r="B30" s="11">
        <v>182098000000</v>
      </c>
    </row>
    <row r="31" spans="1:2" x14ac:dyDescent="0.25">
      <c r="A31" t="s">
        <v>32</v>
      </c>
      <c r="B31" s="13">
        <v>2033000000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0.0039996470969143605</v>
      </c>
      <c r="C5" s="10">
        <f>Assumptions!B6</f>
        <v>0.0039996470969143605</v>
      </c>
      <c r="D5" s="10">
        <f>Assumptions!B6</f>
        <v>0.0039996470969143605</v>
      </c>
      <c r="E5" s="10">
        <f>Assumptions!B6</f>
        <v>0.0039996470969143605</v>
      </c>
      <c r="F5" s="10">
        <f>Assumptions!B6</f>
        <v>0.0039996470969143605</v>
      </c>
    </row>
    <row r="6" spans="1:6" x14ac:dyDescent="0.25">
      <c r="A6" t="s">
        <v>43</v>
      </c>
      <c r="B6" s="18">
        <f>Assumptions!B29*(1+B5)</f>
        <v>481099562894.8407</v>
      </c>
      <c r="C6" s="18">
        <f>B6*(1+C5)</f>
        <v>483023791364.89984</v>
      </c>
      <c r="D6" s="18">
        <f>C6*(1+D5)</f>
        <v>484955716069.773</v>
      </c>
      <c r="E6" s="18">
        <f>D6*(1+E5)</f>
        <v>486895367791.68353</v>
      </c>
      <c r="F6" s="18">
        <f>E6*(1+F5)</f>
        <v>488842777435.9726</v>
      </c>
    </row>
    <row r="7" spans="1:6" x14ac:dyDescent="0.25">
      <c r="A7" t="s">
        <v>5</v>
      </c>
      <c r="B7" s="10">
        <f>Assumptions!B7</f>
        <v>0.12159474800772285</v>
      </c>
      <c r="C7" s="10">
        <f>Assumptions!B7</f>
        <v>0.12159474800772285</v>
      </c>
      <c r="D7" s="10">
        <f>Assumptions!B7</f>
        <v>0.12159474800772285</v>
      </c>
      <c r="E7" s="10">
        <f>Assumptions!B7</f>
        <v>0.12159474800772285</v>
      </c>
      <c r="F7" s="10">
        <f>Assumptions!B7</f>
        <v>0.12159474800772285</v>
      </c>
    </row>
    <row r="8" spans="1:6" x14ac:dyDescent="0.25">
      <c r="A8" t="s">
        <v>44</v>
      </c>
      <c r="B8" s="18">
        <f>B6*B7</f>
        <v>58499180116.82377</v>
      </c>
      <c r="C8" s="18">
        <f>C6*C7</f>
        <v>58733156192.74989</v>
      </c>
      <c r="D8" s="18">
        <f>D6*D7</f>
        <v>58968068090.408844</v>
      </c>
      <c r="E8" s="18">
        <f>E6*E7</f>
        <v>59203919552.75729</v>
      </c>
      <c r="F8" s="18">
        <f>F6*F7</f>
        <v>59440714337.722435</v>
      </c>
    </row>
    <row r="9" spans="1:6" x14ac:dyDescent="0.25">
      <c r="A9" t="s">
        <v>45</v>
      </c>
      <c r="B9" s="18">
        <f>B8*(1-Assumptions!B8)</f>
        <v>43874385087.61783</v>
      </c>
      <c r="C9" s="18">
        <f>C8*(1-Assumptions!B8)</f>
        <v>44049867144.56242</v>
      </c>
      <c r="D9" s="18">
        <f>D8*(1-Assumptions!B8)</f>
        <v>44226051067.80663</v>
      </c>
      <c r="E9" s="18">
        <f>E8*(1-Assumptions!B8)</f>
        <v>44402939664.56797</v>
      </c>
      <c r="F9" s="18">
        <f>F8*(1-Assumptions!B8)</f>
        <v>44580535753.291824</v>
      </c>
    </row>
    <row r="10" spans="1:6" x14ac:dyDescent="0.25">
      <c r="A10" t="s">
        <v>46</v>
      </c>
      <c r="B10" s="18">
        <f>B6*Assumptions!B9</f>
        <v>20304335926.724926</v>
      </c>
      <c r="C10" s="18">
        <f>C6*Assumptions!B9</f>
        <v>20385546104.96903</v>
      </c>
      <c r="D10" s="18">
        <f>D6*Assumptions!B9</f>
        <v>20467081095.26678</v>
      </c>
      <c r="E10" s="18">
        <f>E6*Assumptions!B9</f>
        <v>20548942196.751778</v>
      </c>
      <c r="F10" s="18">
        <f>F6*Assumptions!B9</f>
        <v>20631130713.753674</v>
      </c>
    </row>
    <row r="11" spans="1:6" x14ac:dyDescent="0.25">
      <c r="A11" t="s">
        <v>47</v>
      </c>
      <c r="B11" s="18">
        <f>-B6*Assumptions!B10</f>
        <v>-21328415575.797035</v>
      </c>
      <c r="C11" s="18">
        <f>-C6*Assumptions!B10</f>
        <v>-21413721711.236557</v>
      </c>
      <c r="D11" s="18">
        <f>-D6*Assumptions!B10</f>
        <v>-21499369041.113033</v>
      </c>
      <c r="E11" s="18">
        <f>-E6*Assumptions!B10</f>
        <v>-21585358930.083813</v>
      </c>
      <c r="F11" s="18">
        <f>-F6*Assumptions!B10</f>
        <v>-21671692748.264378</v>
      </c>
    </row>
    <row r="12" spans="1:6" x14ac:dyDescent="0.25">
      <c r="A12" t="s">
        <v>48</v>
      </c>
      <c r="B12" s="18">
        <f>-(B6-Assumptions!B29)*Assumptions!B11</f>
        <v>687714252.6949219</v>
      </c>
      <c r="C12" s="18">
        <f>-(C6-B6)*Assumptions!B11</f>
        <v>690464867.0092347</v>
      </c>
      <c r="D12" s="18">
        <f>-(D6-C6)*Assumptions!B11</f>
        <v>693226482.8100729</v>
      </c>
      <c r="E12" s="18">
        <f>-(E6-D6)*Assumptions!B11</f>
        <v>695999144.0995665</v>
      </c>
      <c r="F12" s="18">
        <f>-(F6-E6)*Assumptions!B11</f>
        <v>698782895.0557104</v>
      </c>
    </row>
    <row r="13" spans="1:6" x14ac:dyDescent="0.25">
      <c r="A13" s="19" t="s">
        <v>49</v>
      </c>
      <c r="B13" s="20">
        <f>B9+B10+B11+B12</f>
        <v>43538019691.24065</v>
      </c>
      <c r="C13" s="20">
        <f>C9+C10+C11+C12</f>
        <v>43712156405.30412</v>
      </c>
      <c r="D13" s="20">
        <f>D9+D10+D11+D12</f>
        <v>43886989604.77045</v>
      </c>
      <c r="E13" s="20">
        <f>E9+E10+E11+E12</f>
        <v>44062522075.335495</v>
      </c>
      <c r="F13" s="20">
        <f>F9+F10+F11+F12</f>
        <v>44238756613.83684</v>
      </c>
    </row>
    <row r="14" spans="1:6" x14ac:dyDescent="0.25">
      <c r="A14" t="s">
        <v>50</v>
      </c>
      <c r="B14" s="21">
        <f>1/(1+Assumptions!$B$26)^(1-0.5*Assumptions!$B$32)</f>
        <v>0.9595785106157679</v>
      </c>
      <c r="C14" s="21">
        <f>1/(1+Assumptions!$B$26)^(2-0.5*Assumptions!$B$32)</f>
        <v>0.8835711777171031</v>
      </c>
      <c r="D14" s="21">
        <f>1/(1+Assumptions!$B$26)^(3-0.5*Assumptions!$B$32)</f>
        <v>0.8135843158799061</v>
      </c>
      <c r="E14" s="21">
        <f>1/(1+Assumptions!$B$26)^(4-0.5*Assumptions!$B$32)</f>
        <v>0.7491410491184043</v>
      </c>
      <c r="F14" s="21">
        <f>1/(1+Assumptions!$B$26)^(5-0.5*Assumptions!$B$32)</f>
        <v>0.6898022743558697</v>
      </c>
    </row>
    <row r="15" spans="1:6" x14ac:dyDescent="0.25">
      <c r="A15" s="19" t="s">
        <v>51</v>
      </c>
      <c r="B15" s="20">
        <f>B13*B14</f>
        <v>41778148090.480675</v>
      </c>
      <c r="C15" s="20">
        <f>C13*C14</f>
        <v>38622801515.588776</v>
      </c>
      <c r="D15" s="20">
        <f>D13*D14</f>
        <v>35705766413.62572</v>
      </c>
      <c r="E15" s="20">
        <f>E13*E14</f>
        <v>33009044014.319683</v>
      </c>
      <c r="F15" s="20">
        <f>F13*F14</f>
        <v>30515994926.900425</v>
      </c>
    </row>
    <row r="17" spans="1:2" x14ac:dyDescent="0.25">
      <c r="A17" s="22" t="s">
        <v>52</v>
      </c>
      <c r="B17" s="23">
        <f>SUM(B15:F15)</f>
        <v>179631754960.91528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44238756613.83684</v>
      </c>
    </row>
    <row r="5" spans="1:2" x14ac:dyDescent="0.25">
      <c r="A5" t="s">
        <v>56</v>
      </c>
      <c r="B5" s="18">
        <f>IF(Assumptions!$B$33=0,B4,B4-Forecast!F11-Forecast!F10-Forecast!F12)</f>
        <v>47070369023.14597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0.2264978068931397</v>
      </c>
    </row>
    <row r="7" spans="1:2" x14ac:dyDescent="0.25">
      <c r="A7" t="s">
        <v>58</v>
      </c>
      <c r="B7" s="18">
        <f>-MAX(Forecast!F9,0)*B6</f>
        <v>-10661335353.393341</v>
      </c>
    </row>
    <row r="8" spans="1:2" x14ac:dyDescent="0.25">
      <c r="A8" t="s">
        <v>59</v>
      </c>
      <c r="B8" s="18">
        <f>IF(OR(Assumptions!$B$33=0,Assumptions!B12&lt;=0),B5,MAX(B5+B7,0))</f>
        <v>36409033669.75263</v>
      </c>
    </row>
    <row r="9" spans="1:2" x14ac:dyDescent="0.25">
      <c r="A9" t="s">
        <v>60</v>
      </c>
      <c r="B9" s="18">
        <f>B8*(1+Assumptions!B12)/(Assumptions!B26-Assumptions!B12)</f>
        <v>611561804714.8638</v>
      </c>
    </row>
    <row r="10" spans="1:2" x14ac:dyDescent="0.25">
      <c r="A10" t="s">
        <v>61</v>
      </c>
      <c r="B10" s="18">
        <f>B9/(1+Assumptions!B26)^(5-0.5*Assumptions!B32)</f>
        <v>421856723801.4933</v>
      </c>
    </row>
    <row r="11" spans="1:2" x14ac:dyDescent="0.25">
      <c r="A11" t="s">
        <v>62</v>
      </c>
      <c r="B11" s="18">
        <f>Forecast!B17+B10</f>
        <v>601488478762.4086</v>
      </c>
    </row>
    <row r="12" spans="1:2" x14ac:dyDescent="0.25">
      <c r="A12" t="s">
        <v>63</v>
      </c>
      <c r="B12" s="18">
        <f>-Assumptions!B30</f>
        <v>-182098000000</v>
      </c>
    </row>
    <row r="13" spans="1:2" x14ac:dyDescent="0.25">
      <c r="A13" t="s">
        <v>64</v>
      </c>
      <c r="B13" s="18">
        <f>B11+B12</f>
        <v>419390478762.40857</v>
      </c>
    </row>
    <row r="14" spans="1:2" x14ac:dyDescent="0.25">
      <c r="A14" s="19" t="s">
        <v>65</v>
      </c>
      <c r="B14" s="24">
        <f>B13/Assumptions!B31</f>
        <v>206.29143077344247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80071845051.4761</v>
      </c>
    </row>
    <row r="18" spans="1:2" x14ac:dyDescent="0.25">
      <c r="A18" t="s">
        <v>60</v>
      </c>
      <c r="B18" s="18">
        <f>B17*Assumptions!B13</f>
        <v>962476855068.987</v>
      </c>
    </row>
    <row r="19" spans="1:2" x14ac:dyDescent="0.25">
      <c r="A19" t="s">
        <v>61</v>
      </c>
      <c r="B19" s="18">
        <f>B18/(1+Assumptions!B26)^(5-0.5*Assumptions!B32)</f>
        <v>663918723641.472</v>
      </c>
    </row>
    <row r="20" spans="1:2" x14ac:dyDescent="0.25">
      <c r="A20" t="s">
        <v>62</v>
      </c>
      <c r="B20" s="18">
        <f>Forecast!B17+B19</f>
        <v>843550478602.3873</v>
      </c>
    </row>
    <row r="21" spans="1:2" x14ac:dyDescent="0.25">
      <c r="A21" t="s">
        <v>63</v>
      </c>
      <c r="B21" s="18">
        <f>-Assumptions!B30</f>
        <v>-182098000000</v>
      </c>
    </row>
    <row r="22" spans="1:2" x14ac:dyDescent="0.25">
      <c r="A22" t="s">
        <v>64</v>
      </c>
      <c r="B22" s="18">
        <f>B20+B21</f>
        <v>661452478602.3873</v>
      </c>
    </row>
    <row r="23" spans="1:2" x14ac:dyDescent="0.25">
      <c r="A23" s="19" t="s">
        <v>65</v>
      </c>
      <c r="B23" s="25">
        <f>B22/Assumptions!B31</f>
        <v>325.35783502330906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206.29143077344247</v>
      </c>
    </row>
    <row r="29" spans="1:2" x14ac:dyDescent="0.25">
      <c r="A29" s="19" t="s">
        <v>73</v>
      </c>
      <c r="B29" s="12">
        <f>B28/B26-1</f>
        <v>-0.3805062138935662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0.066023</v>
      </c>
      <c r="B5" s="31">
        <v>301.2391674244825</v>
      </c>
      <c r="C5" s="31">
        <v>317.8639995604375</v>
      </c>
      <c r="D5" s="31">
        <v>338.3496490140726</v>
      </c>
      <c r="E5" s="31">
        <v>364.30376256009333</v>
      </c>
      <c r="F5" s="31">
        <v>398.3704094821205</v>
      </c>
    </row>
    <row r="6" spans="1:6" x14ac:dyDescent="0.25">
      <c r="A6" s="30">
        <v>0.076023</v>
      </c>
      <c r="B6" s="31">
        <v>240.03505325607506</v>
      </c>
      <c r="C6" s="31">
        <v>248.9445507051161</v>
      </c>
      <c r="D6" s="31">
        <v>259.45239821267506</v>
      </c>
      <c r="E6" s="31">
        <v>272.0795364144729</v>
      </c>
      <c r="F6" s="31">
        <v>287.6008808557786</v>
      </c>
    </row>
    <row r="7" spans="1:6" x14ac:dyDescent="0.25">
      <c r="A7" s="30">
        <v>0.086023</v>
      </c>
      <c r="B7" s="31">
        <v>196.0138464616835</v>
      </c>
      <c r="C7" s="31">
        <v>200.81800477121118</v>
      </c>
      <c r="D7" s="32">
        <v>206.2908740308156</v>
      </c>
      <c r="E7" s="31">
        <v>212.61149970845022</v>
      </c>
      <c r="F7" s="31">
        <v>220.02910953024738</v>
      </c>
    </row>
    <row r="8" spans="1:6" x14ac:dyDescent="0.25">
      <c r="A8" s="30">
        <v>0.096023</v>
      </c>
      <c r="B8" s="31">
        <v>162.8156271033032</v>
      </c>
      <c r="C8" s="31">
        <v>165.2829847660311</v>
      </c>
      <c r="D8" s="31">
        <v>167.99999506785105</v>
      </c>
      <c r="E8" s="31">
        <v>171.02337747904448</v>
      </c>
      <c r="F8" s="31">
        <v>174.42844100835555</v>
      </c>
    </row>
    <row r="9" spans="1:6" x14ac:dyDescent="0.25">
      <c r="A9" s="30">
        <v>0.106023</v>
      </c>
      <c r="B9" s="31">
        <v>136.87520691958892</v>
      </c>
      <c r="C9" s="31">
        <v>137.95146794211104</v>
      </c>
      <c r="D9" s="31">
        <v>139.07830894671713</v>
      </c>
      <c r="E9" s="31">
        <v>140.26570980438387</v>
      </c>
      <c r="F9" s="31">
        <v>141.52646070696332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479183000000</v>
      </c>
      <c r="C5" s="18">
        <v>526816000000</v>
      </c>
      <c r="D5" s="18">
        <v>552252000000</v>
      </c>
      <c r="E5" s="18">
        <v>473479000000</v>
      </c>
      <c r="F5" s="8" t="s">
        <v>84</v>
      </c>
    </row>
    <row r="6" spans="1:6" x14ac:dyDescent="0.25">
      <c r="A6" t="s">
        <v>44</v>
      </c>
      <c r="B6" s="18">
        <v>49476000000</v>
      </c>
      <c r="C6" s="18">
        <v>69788000000</v>
      </c>
      <c r="D6" s="18">
        <v>80519000000</v>
      </c>
      <c r="E6" s="18">
        <v>49647000000</v>
      </c>
      <c r="F6" s="8" t="s">
        <v>85</v>
      </c>
    </row>
    <row r="7" spans="1:6" x14ac:dyDescent="0.25">
      <c r="A7" t="s">
        <v>86</v>
      </c>
      <c r="B7" s="18">
        <v>22007000000</v>
      </c>
      <c r="C7" s="18">
        <v>21427000000</v>
      </c>
      <c r="D7" s="18">
        <v>21227000000</v>
      </c>
      <c r="E7" s="18">
        <v>20729000000</v>
      </c>
      <c r="F7" s="8" t="s">
        <v>87</v>
      </c>
    </row>
    <row r="8" spans="1:6" x14ac:dyDescent="0.25">
      <c r="A8" t="s">
        <v>88</v>
      </c>
      <c r="B8" s="18">
        <v>26130000000</v>
      </c>
      <c r="C8" s="18">
        <v>18385000000</v>
      </c>
      <c r="D8" s="18">
        <v>18398000000</v>
      </c>
      <c r="E8" s="18">
        <v>25846000000</v>
      </c>
      <c r="F8" s="8" t="s">
        <v>89</v>
      </c>
    </row>
    <row r="9" spans="1:6" x14ac:dyDescent="0.25">
      <c r="A9" t="s">
        <v>90</v>
      </c>
      <c r="B9" s="18">
        <v>17092000000</v>
      </c>
      <c r="C9" s="18">
        <v>28298000000</v>
      </c>
      <c r="D9" s="18">
        <v>61032000000</v>
      </c>
      <c r="E9" s="18">
        <v>28674000000</v>
      </c>
      <c r="F9" s="8" t="s">
        <v>91</v>
      </c>
    </row>
    <row r="10" spans="1:6" x14ac:dyDescent="0.25">
      <c r="A10" t="s">
        <v>92</v>
      </c>
      <c r="B10" s="18">
        <v>247001000000</v>
      </c>
      <c r="C10" s="18">
        <v>258851000000</v>
      </c>
      <c r="D10" s="18">
        <v>233516000000</v>
      </c>
      <c r="E10" s="18">
        <v>205047000000</v>
      </c>
      <c r="F10" s="8" t="s">
        <v>93</v>
      </c>
    </row>
    <row r="11" spans="1:6" x14ac:dyDescent="0.25">
      <c r="A11" t="s">
        <v>94</v>
      </c>
      <c r="B11" s="18">
        <v>64903000000</v>
      </c>
      <c r="C11" s="18">
        <v>73489000000</v>
      </c>
      <c r="D11" s="18">
        <v>73615000000</v>
      </c>
      <c r="E11" s="18">
        <v>67179000000</v>
      </c>
      <c r="F11" s="8" t="s">
        <v>95</v>
      </c>
    </row>
    <row r="12" spans="1:6" x14ac:dyDescent="0.25">
      <c r="A12" t="s">
        <v>32</v>
      </c>
      <c r="B12" s="34">
        <v>2033000000</v>
      </c>
      <c r="C12" s="34">
        <v>2033000000</v>
      </c>
      <c r="D12" s="34">
        <v>2033000000</v>
      </c>
      <c r="E12" s="34">
        <v>2033000000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2026-09-19T00:07:54Z</dcterms:modified>
</cp:coreProperties>
</file>