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<sst xmlns="http://schemas.openxmlformats.org/spreadsheetml/2006/main" count="112" uniqueCount="100">
  <si>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VeriSign, Inc. (VRSN)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</si>
  <si>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</si>
  <si>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</si>
  <si>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</si>
  <si>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</si>
  <si>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</si>
  <si>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</si>
  <si>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</si>
  <si>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</si>
  <si>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</si>
  <si>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</si>
  <si>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</si>
  <si>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</si>
  <si>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</si>
  <si>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</si>
  <si>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</si>
  <si>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</si>
  <si>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</si>
  <si>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</si>
  <si>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</si>
  <si>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</si>
  <si>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</si>
  <si>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</si>
  <si>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</si>
  <si>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</si>
  <si>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</si>
  <si>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</si>
  <si>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</si>
  <si>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</si>
  <si>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</si>
  <si>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</si>
  <si>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</si>
  <si>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</si>
  <si>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</si>
  <si>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</si>
  <si>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</si>
  <si>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</si>
  <si>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</si>
  <si>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</si>
  <si>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</si>
  <si>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</si>
  <si>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</si>
  <si>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</si>
  <si>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</si>
  <si>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</si>
  <si>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</si>
  <si>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</si>
  <si>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</si>
  <si>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</si>
  <si>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</si>
  <si>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</si>
  <si>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</si>
  <si>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</si>
  <si>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</si>
  <si>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</si>
  <si>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</si>
  <si>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</si>
  <si>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</si>
  <si>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</si>
  <si>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</si>
  <si>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</si>
  <si>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</si>
  <si>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</si>
  <si>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</si>
  <si>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</si>
  <si>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</si>
  <si>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</si>
  <si>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</si>
  <si>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</si>
  <si>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</si>
  <si>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</si>
  <si>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</si>
  <si>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</si>
  <si>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</si>
  <si>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</si>
  <si>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</si>
  <si>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</si>
  <si>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</si>
  <si>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</si>
  <si>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</si>
  <si>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</si>
  <si>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</si>
  <si>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</si>
  <si>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</si>
  <si>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</si>
  <si>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</si>
  <si>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</si>
  <si>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</si>
  <si>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</si>
  <si>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</si>
  <si>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</si>
  <si>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</si>
  <si>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</si>
  <si>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</si>
  <si>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</si>
  <si>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</si>
  <si>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</si>
  <si>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</si>
  <si>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24.8x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</si>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</sst>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0.05150438997980311</v>
      </c>
    </row>
    <row r="7" spans="1:2" x14ac:dyDescent="0.25">
      <c r="A7" t="s">
        <v>5</v>
      </c>
      <c r="B7" s="6">
        <v>0.6720433322776795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0.026244386601904812</v>
      </c>
    </row>
    <row r="10" spans="1:2" x14ac:dyDescent="0.25">
      <c r="A10" t="s">
        <v>8</v>
      </c>
      <c r="B10" s="6">
        <v>0.02042746916164617</v>
      </c>
    </row>
    <row r="11" spans="1:2" x14ac:dyDescent="0.25">
      <c r="A11" t="s">
        <v>9</v>
      </c>
      <c r="B11" s="6">
        <v>-0.5660964230171073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0.79833</v>
      </c>
      <c r="C19" s="8" t="s">
        <v>19</v>
      </c>
    </row>
    <row r="20" spans="1:2" x14ac:dyDescent="0.25">
      <c r="A20" t="s">
        <v>20</v>
      </c>
      <c r="B20" s="10">
        <f>B17+B19*B18</f>
        <v>0.09388815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27402047488</v>
      </c>
    </row>
    <row r="23" spans="1:2" x14ac:dyDescent="0.25">
      <c r="A23" t="s">
        <v>24</v>
      </c>
      <c r="B23" s="11">
        <v>1798000000</v>
      </c>
    </row>
    <row r="24" spans="1:2" x14ac:dyDescent="0.25">
      <c r="A24" t="s">
        <v>25</v>
      </c>
      <c r="B24" s="10">
        <f>B22/(B22+B23)</f>
        <v>0.9384247576741476</v>
      </c>
    </row>
    <row r="25" spans="1:2" x14ac:dyDescent="0.25">
      <c r="A25" t="s">
        <v>26</v>
      </c>
      <c r="B25" s="10">
        <f>1-B24</f>
        <v>0.06157524232585243</v>
      </c>
    </row>
    <row r="26" spans="1:2" x14ac:dyDescent="0.25">
      <c r="A26" t="s">
        <v>27</v>
      </c>
      <c r="B26" s="12">
        <f>B24*B20+B25*B21*(1-B8)</f>
        <v>0.0915111024240149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1656600000</v>
      </c>
      <c r="C29" s="8" t="s">
        <v>30</v>
      </c>
    </row>
    <row r="30" spans="1:2" x14ac:dyDescent="0.25">
      <c r="A30" t="s">
        <v>31</v>
      </c>
      <c r="B30" s="11">
        <v>1217500000</v>
      </c>
    </row>
    <row r="31" spans="1:2" x14ac:dyDescent="0.25">
      <c r="A31" t="s">
        <v>32</v>
      </c>
      <c r="B31" s="13">
        <v>93800000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0.05150438997980311</v>
      </c>
      <c r="C5" s="10">
        <f>Assumptions!B6</f>
        <v>0.05150438997980311</v>
      </c>
      <c r="D5" s="10">
        <f>Assumptions!B6</f>
        <v>0.05150438997980311</v>
      </c>
      <c r="E5" s="10">
        <f>Assumptions!B6</f>
        <v>0.05150438997980311</v>
      </c>
      <c r="F5" s="10">
        <f>Assumptions!B6</f>
        <v>0.05150438997980311</v>
      </c>
    </row>
    <row r="6" spans="1:6" x14ac:dyDescent="0.25">
      <c r="A6" t="s">
        <v>43</v>
      </c>
      <c r="B6" s="18">
        <f>Assumptions!B29*(1+B5)</f>
        <v>1741922172.4405417</v>
      </c>
      <c r="C6" s="18">
        <f>B6*(1+C5)</f>
        <v>1831638811.3243852</v>
      </c>
      <c r="D6" s="18">
        <f>C6*(1+D5)</f>
        <v>1925976250.9649794</v>
      </c>
      <c r="E6" s="18">
        <f>D6*(1+E5)</f>
        <v>2025172482.886519</v>
      </c>
      <c r="F6" s="18">
        <f>E6*(1+F5)</f>
        <v>2129477756.2214723</v>
      </c>
    </row>
    <row r="7" spans="1:6" x14ac:dyDescent="0.25">
      <c r="A7" t="s">
        <v>5</v>
      </c>
      <c r="B7" s="10">
        <f>Assumptions!B7</f>
        <v>0.6720433322776795</v>
      </c>
      <c r="C7" s="10">
        <f>Assumptions!B7</f>
        <v>0.6720433322776795</v>
      </c>
      <c r="D7" s="10">
        <f>Assumptions!B7</f>
        <v>0.6720433322776795</v>
      </c>
      <c r="E7" s="10">
        <f>Assumptions!B7</f>
        <v>0.6720433322776795</v>
      </c>
      <c r="F7" s="10">
        <f>Assumptions!B7</f>
        <v>0.6720433322776795</v>
      </c>
    </row>
    <row r="8" spans="1:6" x14ac:dyDescent="0.25">
      <c r="A8" t="s">
        <v>44</v>
      </c>
      <c r="B8" s="18">
        <f>B6*B7</f>
        <v>1170647181.3353164</v>
      </c>
      <c r="C8" s="18">
        <f>C6*C7</f>
        <v>1230940650.2915678</v>
      </c>
      <c r="D8" s="18">
        <f>D6*D7</f>
        <v>1294339497.586177</v>
      </c>
      <c r="E8" s="18">
        <f>E6*E7</f>
        <v>1361003663.8361182</v>
      </c>
      <c r="F8" s="18">
        <f>F6*F7</f>
        <v>1431101327.3022745</v>
      </c>
    </row>
    <row r="9" spans="1:6" x14ac:dyDescent="0.25">
      <c r="A9" t="s">
        <v>45</v>
      </c>
      <c r="B9" s="18">
        <f>B8*(1-Assumptions!B8)</f>
        <v>924811273.2549</v>
      </c>
      <c r="C9" s="18">
        <f>C8*(1-Assumptions!B8)</f>
        <v>972443113.7303386</v>
      </c>
      <c r="D9" s="18">
        <f>D8*(1-Assumptions!B8)</f>
        <v>1022528203.0930799</v>
      </c>
      <c r="E9" s="18">
        <f>E8*(1-Assumptions!B8)</f>
        <v>1075192894.4305334</v>
      </c>
      <c r="F9" s="18">
        <f>F8*(1-Assumptions!B8)</f>
        <v>1130570048.5687969</v>
      </c>
    </row>
    <row r="10" spans="1:6" x14ac:dyDescent="0.25">
      <c r="A10" t="s">
        <v>46</v>
      </c>
      <c r="B10" s="18">
        <f>B6*Assumptions!B9</f>
        <v>45715678.92395948</v>
      </c>
      <c r="C10" s="18">
        <f>C6*Assumptions!B9</f>
        <v>48070237.07945055</v>
      </c>
      <c r="D10" s="18">
        <f>D6*Assumptions!B9</f>
        <v>50546065.316412166</v>
      </c>
      <c r="E10" s="18">
        <f>E6*Assumptions!B9</f>
        <v>53149409.57641326</v>
      </c>
      <c r="F10" s="18">
        <f>F6*Assumptions!B9</f>
        <v>55886837.49443313</v>
      </c>
    </row>
    <row r="11" spans="1:6" x14ac:dyDescent="0.25">
      <c r="A11" t="s">
        <v>47</v>
      </c>
      <c r="B11" s="18">
        <f>-B6*Assumptions!B10</f>
        <v>-35583061.45951687</v>
      </c>
      <c r="C11" s="18">
        <f>-C6*Assumptions!B10</f>
        <v>-37415745.33360312</v>
      </c>
      <c r="D11" s="18">
        <f>-D6*Assumptions!B10</f>
        <v>-39342820.47265002</v>
      </c>
      <c r="E11" s="18">
        <f>-E6*Assumptions!B10</f>
        <v>-41369148.44117877</v>
      </c>
      <c r="F11" s="18">
        <f>-F6*Assumptions!B10</f>
        <v>-43499841.1956256</v>
      </c>
    </row>
    <row r="12" spans="1:6" x14ac:dyDescent="0.25">
      <c r="A12" t="s">
        <v>48</v>
      </c>
      <c r="B12" s="18">
        <f>-(B6-Assumptions!B29)*Assumptions!B11</f>
        <v>48300576.62263949</v>
      </c>
      <c r="C12" s="18">
        <f>-(C6-B6)*Assumptions!B11</f>
        <v>50788268.35726128</v>
      </c>
      <c r="D12" s="18">
        <f>-(D6-C6)*Assumptions!B11</f>
        <v>53404087.13713267</v>
      </c>
      <c r="E12" s="18">
        <f>-(E6-D6)*Assumptions!B11</f>
        <v>56154632.06755893</v>
      </c>
      <c r="F12" s="18">
        <f>-(F6-E6)*Assumptions!B11</f>
        <v>59046842.136738725</v>
      </c>
    </row>
    <row r="13" spans="1:6" x14ac:dyDescent="0.25">
      <c r="A13" s="19" t="s">
        <v>49</v>
      </c>
      <c r="B13" s="20">
        <f>B9+B10+B11+B12</f>
        <v>983244467.3419821</v>
      </c>
      <c r="C13" s="20">
        <f>C9+C10+C11+C12</f>
        <v>1033885873.8334473</v>
      </c>
      <c r="D13" s="20">
        <f>D9+D10+D11+D12</f>
        <v>1087135535.0739748</v>
      </c>
      <c r="E13" s="20">
        <f>E9+E10+E11+E12</f>
        <v>1143127787.6333268</v>
      </c>
      <c r="F13" s="20">
        <f>F9+F10+F11+F12</f>
        <v>1202003887.0043433</v>
      </c>
    </row>
    <row r="14" spans="1:6" x14ac:dyDescent="0.25">
      <c r="A14" t="s">
        <v>50</v>
      </c>
      <c r="B14" s="21">
        <f>1/(1+Assumptions!$B$26)^(1-0.5*Assumptions!$B$32)</f>
        <v>0.9571630418945264</v>
      </c>
      <c r="C14" s="21">
        <f>1/(1+Assumptions!$B$26)^(2-0.5*Assumptions!$B$32)</f>
        <v>0.8769155345913294</v>
      </c>
      <c r="D14" s="21">
        <f>1/(1+Assumptions!$B$26)^(3-0.5*Assumptions!$B$32)</f>
        <v>0.8033958909294516</v>
      </c>
      <c r="E14" s="21">
        <f>1/(1+Assumptions!$B$26)^(4-0.5*Assumptions!$B$32)</f>
        <v>0.7360400541462927</v>
      </c>
      <c r="F14" s="21">
        <f>1/(1+Assumptions!$B$26)^(5-0.5*Assumptions!$B$32)</f>
        <v>0.6743312573841015</v>
      </c>
    </row>
    <row r="15" spans="1:6" x14ac:dyDescent="0.25">
      <c r="A15" s="19" t="s">
        <v>51</v>
      </c>
      <c r="B15" s="20">
        <f>B13*B14</f>
        <v>941125265.287015</v>
      </c>
      <c r="C15" s="20">
        <f>C13*C14</f>
        <v>906630583.7590812</v>
      </c>
      <c r="D15" s="20">
        <f>D13*D14</f>
        <v>873400221.7618221</v>
      </c>
      <c r="E15" s="20">
        <f>E13*E14</f>
        <v>841387838.7057656</v>
      </c>
      <c r="F15" s="20">
        <f>F13*F14</f>
        <v>810548792.5042162</v>
      </c>
    </row>
    <row r="17" spans="1:2" x14ac:dyDescent="0.25">
      <c r="A17" s="22" t="s">
        <v>52</v>
      </c>
      <c r="B17" s="23">
        <f>SUM(B15:F15)</f>
        <v>4373092702.0179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1202003887.0043433</v>
      </c>
    </row>
    <row r="5" spans="1:2" x14ac:dyDescent="0.25">
      <c r="A5" t="s">
        <v>56</v>
      </c>
      <c r="B5" s="18">
        <f>IF(Assumptions!$B$33=0,B4,B4-Forecast!F11-Forecast!F10-Forecast!F12)</f>
        <v>1130570048.5687969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-47107085.35703321</v>
      </c>
    </row>
    <row r="8" spans="1:2" x14ac:dyDescent="0.25">
      <c r="A8" t="s">
        <v>59</v>
      </c>
      <c r="B8" s="18">
        <f>IF(OR(Assumptions!$B$33=0,Assumptions!B12&lt;=0),B5,MAX(B5+B7,0))</f>
        <v>1083462963.2117636</v>
      </c>
    </row>
    <row r="9" spans="1:2" x14ac:dyDescent="0.25">
      <c r="A9" t="s">
        <v>60</v>
      </c>
      <c r="B9" s="18">
        <f>B8*(1+Assumptions!B12)/(Assumptions!B26-Assumptions!B12)</f>
        <v>16697205381.023363</v>
      </c>
    </row>
    <row r="10" spans="1:2" x14ac:dyDescent="0.25">
      <c r="A10" t="s">
        <v>61</v>
      </c>
      <c r="B10" s="18">
        <f>B9/(1+Assumptions!B26)^(5-0.5*Assumptions!B32)</f>
        <v>11259447499.38607</v>
      </c>
    </row>
    <row r="11" spans="1:2" x14ac:dyDescent="0.25">
      <c r="A11" t="s">
        <v>62</v>
      </c>
      <c r="B11" s="18">
        <f>Forecast!B17+B10</f>
        <v>15632540201.40397</v>
      </c>
    </row>
    <row r="12" spans="1:2" x14ac:dyDescent="0.25">
      <c r="A12" t="s">
        <v>63</v>
      </c>
      <c r="B12" s="18">
        <f>-Assumptions!B30</f>
        <v>-1217500000</v>
      </c>
    </row>
    <row r="13" spans="1:2" x14ac:dyDescent="0.25">
      <c r="A13" t="s">
        <v>64</v>
      </c>
      <c r="B13" s="18">
        <f>B11+B12</f>
        <v>14415040201.40397</v>
      </c>
    </row>
    <row r="14" spans="1:2" x14ac:dyDescent="0.25">
      <c r="A14" s="19" t="s">
        <v>65</v>
      </c>
      <c r="B14" s="24">
        <f>B13/Assumptions!B31</f>
        <v>153.67846696592719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1486988164.7967076</v>
      </c>
    </row>
    <row r="18" spans="1:2" x14ac:dyDescent="0.25">
      <c r="A18" t="s">
        <v>60</v>
      </c>
      <c r="B18" s="18">
        <f>B17*Assumptions!B13</f>
        <v>29739763295.93415</v>
      </c>
    </row>
    <row r="19" spans="1:2" x14ac:dyDescent="0.25">
      <c r="A19" t="s">
        <v>61</v>
      </c>
      <c r="B19" s="18">
        <f>B18/(1+Assumptions!B26)^(5-0.5*Assumptions!B32)</f>
        <v>20054451977.652824</v>
      </c>
    </row>
    <row r="20" spans="1:2" x14ac:dyDescent="0.25">
      <c r="A20" t="s">
        <v>62</v>
      </c>
      <c r="B20" s="18">
        <f>Forecast!B17+B19</f>
        <v>24427544679.670723</v>
      </c>
    </row>
    <row r="21" spans="1:2" x14ac:dyDescent="0.25">
      <c r="A21" t="s">
        <v>63</v>
      </c>
      <c r="B21" s="18">
        <f>-Assumptions!B30</f>
        <v>-1217500000</v>
      </c>
    </row>
    <row r="22" spans="1:2" x14ac:dyDescent="0.25">
      <c r="A22" t="s">
        <v>64</v>
      </c>
      <c r="B22" s="18">
        <f>B20+B21</f>
        <v>23210044679.670723</v>
      </c>
    </row>
    <row r="23" spans="1:2" x14ac:dyDescent="0.25">
      <c r="A23" s="19" t="s">
        <v>65</v>
      </c>
      <c r="B23" s="25">
        <f>B22/Assumptions!B31</f>
        <v>247.4418409346559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303.12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153.67846696592719</v>
      </c>
    </row>
    <row r="29" spans="1:2" x14ac:dyDescent="0.25">
      <c r="A29" s="19" t="s">
        <v>73</v>
      </c>
      <c r="B29" s="12">
        <f>B28/B26-1</f>
        <v>-0.49301112771863553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0.071511</v>
      </c>
      <c r="B5" s="31">
        <v>190.48181497019925</v>
      </c>
      <c r="C5" s="31">
        <v>204.87493339202373</v>
      </c>
      <c r="D5" s="31">
        <v>222.3467879891538</v>
      </c>
      <c r="E5" s="31">
        <v>244.00988008966144</v>
      </c>
      <c r="F5" s="31">
        <v>271.586117133788</v>
      </c>
    </row>
    <row r="6" spans="1:6" x14ac:dyDescent="0.25">
      <c r="A6" s="30">
        <v>0.081511</v>
      </c>
      <c r="B6" s="31">
        <v>160.74519375447832</v>
      </c>
      <c r="C6" s="31">
        <v>170.49184493951057</v>
      </c>
      <c r="D6" s="31">
        <v>181.95073907727507</v>
      </c>
      <c r="E6" s="31">
        <v>195.62048120923862</v>
      </c>
      <c r="F6" s="31">
        <v>212.21407943913954</v>
      </c>
    </row>
    <row r="7" spans="1:6" x14ac:dyDescent="0.25">
      <c r="A7" s="30">
        <v>0.091511</v>
      </c>
      <c r="B7" s="31">
        <v>138.76887403355218</v>
      </c>
      <c r="C7" s="31">
        <v>145.7072864190308</v>
      </c>
      <c r="D7" s="32">
        <v>153.67871311529453</v>
      </c>
      <c r="E7" s="31">
        <v>162.93506377528004</v>
      </c>
      <c r="F7" s="31">
        <v>173.81740225303022</v>
      </c>
    </row>
    <row r="8" spans="1:6" x14ac:dyDescent="0.25">
      <c r="A8" s="30">
        <v>0.101511</v>
      </c>
      <c r="B8" s="31">
        <v>121.86244818514427</v>
      </c>
      <c r="C8" s="31">
        <v>126.98943638027055</v>
      </c>
      <c r="D8" s="31">
        <v>132.77802626301695</v>
      </c>
      <c r="E8" s="31">
        <v>139.36699404004133</v>
      </c>
      <c r="F8" s="31">
        <v>146.9368462202544</v>
      </c>
    </row>
    <row r="9" spans="1:6" x14ac:dyDescent="0.25">
      <c r="A9" s="30">
        <v>0.111511</v>
      </c>
      <c r="B9" s="31">
        <v>108.450531999127</v>
      </c>
      <c r="C9" s="31">
        <v>112.35019694327869</v>
      </c>
      <c r="D9" s="31">
        <v>116.69341798450773</v>
      </c>
      <c r="E9" s="31">
        <v>121.56182019741964</v>
      </c>
      <c r="F9" s="31">
        <v>127.05836547736583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1656600000</v>
      </c>
      <c r="C5" s="18">
        <v>1557400000</v>
      </c>
      <c r="D5" s="18">
        <v>1493100000</v>
      </c>
      <c r="E5" s="18">
        <v>1424900000</v>
      </c>
      <c r="F5" s="8" t="s">
        <v>84</v>
      </c>
    </row>
    <row r="6" spans="1:6" x14ac:dyDescent="0.25">
      <c r="A6" t="s">
        <v>44</v>
      </c>
      <c r="B6" s="18">
        <v>1121000000</v>
      </c>
      <c r="C6" s="18">
        <v>1058200000</v>
      </c>
      <c r="D6" s="18">
        <v>1000600000</v>
      </c>
      <c r="E6" s="18">
        <v>943100000</v>
      </c>
      <c r="F6" s="8" t="s">
        <v>85</v>
      </c>
    </row>
    <row r="7" spans="1:6" x14ac:dyDescent="0.25">
      <c r="A7" t="s">
        <v>86</v>
      </c>
      <c r="B7" s="18">
        <v>31200000</v>
      </c>
      <c r="C7" s="18">
        <v>36900000</v>
      </c>
      <c r="D7" s="18">
        <v>44100000</v>
      </c>
      <c r="E7" s="18">
        <v>46900000</v>
      </c>
      <c r="F7" s="8" t="s">
        <v>87</v>
      </c>
    </row>
    <row r="8" spans="1:6" x14ac:dyDescent="0.25">
      <c r="A8" t="s">
        <v>88</v>
      </c>
      <c r="B8" s="18">
        <v>22800000</v>
      </c>
      <c r="C8" s="18">
        <v>28100000</v>
      </c>
      <c r="D8" s="18">
        <v>45800000</v>
      </c>
      <c r="E8" s="18">
        <v>27400000</v>
      </c>
      <c r="F8" s="8" t="s">
        <v>89</v>
      </c>
    </row>
    <row r="9" spans="1:6" x14ac:dyDescent="0.25">
      <c r="A9" t="s">
        <v>90</v>
      </c>
      <c r="B9" s="18">
        <v>-169600000</v>
      </c>
      <c r="C9" s="18">
        <v>-36400000</v>
      </c>
      <c r="D9" s="18">
        <v>43100000</v>
      </c>
      <c r="E9" s="18">
        <v>-55700000</v>
      </c>
      <c r="F9" s="8" t="s">
        <v>91</v>
      </c>
    </row>
    <row r="10" spans="1:6" x14ac:dyDescent="0.25">
      <c r="A10" t="s">
        <v>92</v>
      </c>
      <c r="B10" s="18">
        <v>1798000000</v>
      </c>
      <c r="C10" s="18">
        <v>1801500000</v>
      </c>
      <c r="D10" s="18">
        <v>1797500000</v>
      </c>
      <c r="E10" s="18">
        <v>1795000000</v>
      </c>
      <c r="F10" s="8" t="s">
        <v>93</v>
      </c>
    </row>
    <row r="11" spans="1:6" x14ac:dyDescent="0.25">
      <c r="A11" t="s">
        <v>94</v>
      </c>
      <c r="B11" s="18">
        <v>580500000</v>
      </c>
      <c r="C11" s="18">
        <v>599900000</v>
      </c>
      <c r="D11" s="18">
        <v>926400000</v>
      </c>
      <c r="E11" s="18">
        <v>980400000</v>
      </c>
      <c r="F11" s="8" t="s">
        <v>95</v>
      </c>
    </row>
    <row r="12" spans="1:6" x14ac:dyDescent="0.25">
      <c r="A12" t="s">
        <v>32</v>
      </c>
      <c r="B12" s="34">
        <v>93800000</v>
      </c>
      <c r="C12" s="34">
        <v>98200000</v>
      </c>
      <c r="D12" s="34">
        <v>103500000</v>
      </c>
      <c r="E12" s="34">
        <v>108000000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2026-09-19T00:06:52Z</dcterms:modified>
</cp:coreProperties>
</file>