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<sst xmlns="http://schemas.openxmlformats.org/spreadsheetml/2006/main" count="111" uniqueCount="99">
  <si>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Verizon Communications Inc. (VZ)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</si>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</sst>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0.003292396665705022</v>
      </c>
    </row>
    <row r="7" spans="1:2" x14ac:dyDescent="0.25">
      <c r="A7" t="s">
        <v>5</v>
      </c>
      <c r="B7" s="6">
        <v>0.21539046022600983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0.13050760285170612</v>
      </c>
    </row>
    <row r="10" spans="1:2" x14ac:dyDescent="0.25">
      <c r="A10" t="s">
        <v>8</v>
      </c>
      <c r="B10" s="6">
        <v>0.15964558544532906</v>
      </c>
    </row>
    <row r="11" spans="1:2" x14ac:dyDescent="0.25">
      <c r="A11" t="s">
        <v>9</v>
      </c>
      <c r="B11" s="6">
        <v>0.6817513958272113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7.612126998487649</v>
      </c>
    </row>
    <row r="14" spans="1:3" x14ac:dyDescent="0.25">
      <c r="A14" t="s">
        <v>12</v>
      </c>
      <c r="B14" s="6">
        <v>0.09324294349532725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0.49079999999999996</v>
      </c>
      <c r="C19" s="8" t="s">
        <v>19</v>
      </c>
    </row>
    <row r="20" spans="1:2" x14ac:dyDescent="0.25">
      <c r="A20" t="s">
        <v>20</v>
      </c>
      <c r="B20" s="10">
        <f>B17+B19*B18</f>
        <v>0.076974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199803142144</v>
      </c>
    </row>
    <row r="23" spans="1:2" x14ac:dyDescent="0.25">
      <c r="A23" t="s">
        <v>24</v>
      </c>
      <c r="B23" s="11">
        <v>181643000000</v>
      </c>
    </row>
    <row r="24" spans="1:2" x14ac:dyDescent="0.25">
      <c r="A24" t="s">
        <v>25</v>
      </c>
      <c r="B24" s="10">
        <f>B22/(B22+B23)</f>
        <v>0.5238043332171706</v>
      </c>
    </row>
    <row r="25" spans="1:2" x14ac:dyDescent="0.25">
      <c r="A25" t="s">
        <v>26</v>
      </c>
      <c r="B25" s="10">
        <f>1-B24</f>
        <v>0.47619566678282943</v>
      </c>
    </row>
    <row r="26" spans="1:2" x14ac:dyDescent="0.25">
      <c r="A26" t="s">
        <v>27</v>
      </c>
      <c r="B26" s="12">
        <f>B24*B20+B25*B21*(1-B8)</f>
        <v>0.05912151969144508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138191000000</v>
      </c>
      <c r="C29" s="8" t="s">
        <v>30</v>
      </c>
    </row>
    <row r="30" spans="1:2" x14ac:dyDescent="0.25">
      <c r="A30" t="s">
        <v>31</v>
      </c>
      <c r="B30" s="11">
        <v>162595000000</v>
      </c>
    </row>
    <row r="31" spans="1:2" x14ac:dyDescent="0.25">
      <c r="A31" t="s">
        <v>32</v>
      </c>
      <c r="B31" s="13">
        <v>4231000000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0.003292396665705022</v>
      </c>
      <c r="C5" s="10">
        <f>Assumptions!B6</f>
        <v>0.003292396665705022</v>
      </c>
      <c r="D5" s="10">
        <f>Assumptions!B6</f>
        <v>0.003292396665705022</v>
      </c>
      <c r="E5" s="10">
        <f>Assumptions!B6</f>
        <v>0.003292396665705022</v>
      </c>
      <c r="F5" s="10">
        <f>Assumptions!B6</f>
        <v>0.003292396665705022</v>
      </c>
    </row>
    <row r="6" spans="1:6" x14ac:dyDescent="0.25">
      <c r="A6" t="s">
        <v>43</v>
      </c>
      <c r="B6" s="18">
        <f>Assumptions!B29*(1+B5)</f>
        <v>138645979587.63043</v>
      </c>
      <c r="C6" s="18">
        <f>B6*(1+C5)</f>
        <v>139102457148.53815</v>
      </c>
      <c r="D6" s="18">
        <f>C6*(1+D5)</f>
        <v>139560437614.64536</v>
      </c>
      <c r="E6" s="18">
        <f>D6*(1+E5)</f>
        <v>140019925934.11215</v>
      </c>
      <c r="F6" s="18">
        <f>E6*(1+F5)</f>
        <v>140480927071.3899</v>
      </c>
    </row>
    <row r="7" spans="1:6" x14ac:dyDescent="0.25">
      <c r="A7" t="s">
        <v>5</v>
      </c>
      <c r="B7" s="10">
        <f>Assumptions!B7</f>
        <v>0.21539046022600983</v>
      </c>
      <c r="C7" s="10">
        <f>Assumptions!B7</f>
        <v>0.21539046022600983</v>
      </c>
      <c r="D7" s="10">
        <f>Assumptions!B7</f>
        <v>0.21539046022600983</v>
      </c>
      <c r="E7" s="10">
        <f>Assumptions!B7</f>
        <v>0.21539046022600983</v>
      </c>
      <c r="F7" s="10">
        <f>Assumptions!B7</f>
        <v>0.21539046022600983</v>
      </c>
    </row>
    <row r="8" spans="1:6" x14ac:dyDescent="0.25">
      <c r="A8" t="s">
        <v>44</v>
      </c>
      <c r="B8" s="18">
        <f>B6*B7</f>
        <v>29863021351.865685</v>
      </c>
      <c r="C8" s="18">
        <f>C6*C7</f>
        <v>29961342263.792442</v>
      </c>
      <c r="D8" s="18">
        <f>D6*D7</f>
        <v>30059986887.161797</v>
      </c>
      <c r="E8" s="18">
        <f>E6*E7</f>
        <v>30158956287.760227</v>
      </c>
      <c r="F8" s="18">
        <f>F6*F7</f>
        <v>30258251534.88319</v>
      </c>
    </row>
    <row r="9" spans="1:6" x14ac:dyDescent="0.25">
      <c r="A9" t="s">
        <v>45</v>
      </c>
      <c r="B9" s="18">
        <f>B8*(1-Assumptions!B8)</f>
        <v>23591786867.973892</v>
      </c>
      <c r="C9" s="18">
        <f>C8*(1-Assumptions!B8)</f>
        <v>23669460388.39603</v>
      </c>
      <c r="D9" s="18">
        <f>D8*(1-Assumptions!B8)</f>
        <v>23747389640.85782</v>
      </c>
      <c r="E9" s="18">
        <f>E8*(1-Assumptions!B8)</f>
        <v>23825575467.33058</v>
      </c>
      <c r="F9" s="18">
        <f>F8*(1-Assumptions!B8)</f>
        <v>23904018712.55772</v>
      </c>
    </row>
    <row r="10" spans="1:6" x14ac:dyDescent="0.25">
      <c r="A10" t="s">
        <v>46</v>
      </c>
      <c r="B10" s="18">
        <f>B6*Assumptions!B9</f>
        <v>18094354441.008224</v>
      </c>
      <c r="C10" s="18">
        <f>C6*Assumptions!B9</f>
        <v>18153928233.237885</v>
      </c>
      <c r="D10" s="18">
        <f>D6*Assumptions!B9</f>
        <v>18213698166.022446</v>
      </c>
      <c r="E10" s="18">
        <f>E6*Assumptions!B9</f>
        <v>18273664885.134415</v>
      </c>
      <c r="F10" s="18">
        <f>F6*Assumptions!B9</f>
        <v>18333829038.472443</v>
      </c>
    </row>
    <row r="11" spans="1:6" x14ac:dyDescent="0.25">
      <c r="A11" t="s">
        <v>47</v>
      </c>
      <c r="B11" s="18">
        <f>-B6*Assumptions!B10</f>
        <v>-22134218580.9084</v>
      </c>
      <c r="C11" s="18">
        <f>-C6*Assumptions!B10</f>
        <v>-22207093208.36217</v>
      </c>
      <c r="D11" s="18">
        <f>-D6*Assumptions!B10</f>
        <v>-22280207767.99638</v>
      </c>
      <c r="E11" s="18">
        <f>-E6*Assumptions!B10</f>
        <v>-22353563049.762947</v>
      </c>
      <c r="F11" s="18">
        <f>-F6*Assumptions!B10</f>
        <v>-22427159846.214615</v>
      </c>
    </row>
    <row r="12" spans="1:6" x14ac:dyDescent="0.25">
      <c r="A12" t="s">
        <v>48</v>
      </c>
      <c r="B12" s="18">
        <f>-(B6-Assumptions!B29)*Assumptions!B11</f>
        <v>-310182968.9399361</v>
      </c>
      <c r="C12" s="18">
        <f>-(C6-B6)*Assumptions!B11</f>
        <v>-311204214.3126355</v>
      </c>
      <c r="D12" s="18">
        <f>-(D6-C6)*Assumptions!B11</f>
        <v>-312228822.03018606</v>
      </c>
      <c r="E12" s="18">
        <f>-(E6-D6)*Assumptions!B11</f>
        <v>-313256803.1627884</v>
      </c>
      <c r="F12" s="18">
        <f>-(F6-E6)*Assumptions!B11</f>
        <v>-314288168.81703144</v>
      </c>
    </row>
    <row r="13" spans="1:6" x14ac:dyDescent="0.25">
      <c r="A13" s="19" t="s">
        <v>49</v>
      </c>
      <c r="B13" s="20">
        <f>B9+B10+B11+B12</f>
        <v>19241739759.133778</v>
      </c>
      <c r="C13" s="20">
        <f>C9+C10+C11+C12</f>
        <v>19305091198.959103</v>
      </c>
      <c r="D13" s="20">
        <f>D9+D10+D11+D12</f>
        <v>19368651216.8537</v>
      </c>
      <c r="E13" s="20">
        <f>E9+E10+E11+E12</f>
        <v>19432420499.53926</v>
      </c>
      <c r="F13" s="20">
        <f>F9+F10+F11+F12</f>
        <v>19496399735.99852</v>
      </c>
    </row>
    <row r="14" spans="1:6" x14ac:dyDescent="0.25">
      <c r="A14" t="s">
        <v>50</v>
      </c>
      <c r="B14" s="21">
        <f>1/(1+Assumptions!$B$26)^(1-0.5*Assumptions!$B$32)</f>
        <v>0.971688591708883</v>
      </c>
      <c r="C14" s="21">
        <f>1/(1+Assumptions!$B$26)^(2-0.5*Assumptions!$B$32)</f>
        <v>0.9174476900365182</v>
      </c>
      <c r="D14" s="21">
        <f>1/(1+Assumptions!$B$26)^(3-0.5*Assumptions!$B$32)</f>
        <v>0.8662345849641494</v>
      </c>
      <c r="E14" s="21">
        <f>1/(1+Assumptions!$B$26)^(4-0.5*Assumptions!$B$32)</f>
        <v>0.8178802610077361</v>
      </c>
      <c r="F14" s="21">
        <f>1/(1+Assumptions!$B$26)^(5-0.5*Assumptions!$B$32)</f>
        <v>0.7722251373440225</v>
      </c>
    </row>
    <row r="15" spans="1:6" x14ac:dyDescent="0.25">
      <c r="A15" s="19" t="s">
        <v>51</v>
      </c>
      <c r="B15" s="20">
        <f>B13*B14</f>
        <v>18696979008.58152</v>
      </c>
      <c r="C15" s="20">
        <f>C13*C14</f>
        <v>17711411326.429344</v>
      </c>
      <c r="D15" s="20">
        <f>D13*D14</f>
        <v>16777795548.146631</v>
      </c>
      <c r="E15" s="20">
        <f>E13*E14</f>
        <v>15893393150.175253</v>
      </c>
      <c r="F15" s="20">
        <f>F13*F14</f>
        <v>15055609963.84542</v>
      </c>
    </row>
    <row r="17" spans="1:2" x14ac:dyDescent="0.25">
      <c r="A17" s="22" t="s">
        <v>52</v>
      </c>
      <c r="B17" s="23">
        <f>SUM(B15:F15)</f>
        <v>84135188997.17816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19496399735.99852</v>
      </c>
    </row>
    <row r="5" spans="1:2" x14ac:dyDescent="0.25">
      <c r="A5" t="s">
        <v>56</v>
      </c>
      <c r="B5" s="18">
        <f>IF(Assumptions!$B$33=0,B4,B4-Forecast!F11-Forecast!F10-Forecast!F12)</f>
        <v>26143158016.064564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0.26811680394080273</v>
      </c>
    </row>
    <row r="7" spans="1:2" x14ac:dyDescent="0.25">
      <c r="A7" t="s">
        <v>58</v>
      </c>
      <c r="B7" s="18">
        <f>-MAX(Forecast!F9,0)*B6</f>
        <v>-7009419972.186608</v>
      </c>
    </row>
    <row r="8" spans="1:2" x14ac:dyDescent="0.25">
      <c r="A8" t="s">
        <v>59</v>
      </c>
      <c r="B8" s="18">
        <f>IF(OR(Assumptions!$B$33=0,Assumptions!B12&lt;=0),B5,MAX(B5+B7,0))</f>
        <v>19133738043.877956</v>
      </c>
    </row>
    <row r="9" spans="1:2" x14ac:dyDescent="0.25">
      <c r="A9" t="s">
        <v>60</v>
      </c>
      <c r="B9" s="18">
        <f>B8*(1+Assumptions!B12)/(Assumptions!B26-Assumptions!B12)</f>
        <v>574771630112.7124</v>
      </c>
    </row>
    <row r="10" spans="1:2" x14ac:dyDescent="0.25">
      <c r="A10" t="s">
        <v>61</v>
      </c>
      <c r="B10" s="18">
        <f>B9/(1+Assumptions!B26)^(5-0.5*Assumptions!B32)</f>
        <v>443853101005.23706</v>
      </c>
    </row>
    <row r="11" spans="1:2" x14ac:dyDescent="0.25">
      <c r="A11" t="s">
        <v>62</v>
      </c>
      <c r="B11" s="18">
        <f>Forecast!B17+B10</f>
        <v>527988290002.4152</v>
      </c>
    </row>
    <row r="12" spans="1:2" x14ac:dyDescent="0.25">
      <c r="A12" t="s">
        <v>63</v>
      </c>
      <c r="B12" s="18">
        <f>-Assumptions!B30</f>
        <v>-162595000000</v>
      </c>
    </row>
    <row r="13" spans="1:2" x14ac:dyDescent="0.25">
      <c r="A13" t="s">
        <v>64</v>
      </c>
      <c r="B13" s="18">
        <f>B11+B12</f>
        <v>365393290002.4152</v>
      </c>
    </row>
    <row r="14" spans="1:2" x14ac:dyDescent="0.25">
      <c r="A14" s="19" t="s">
        <v>65</v>
      </c>
      <c r="B14" s="24">
        <f>B13/Assumptions!B31</f>
        <v>86.36097612914564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48592080573.35564</v>
      </c>
    </row>
    <row r="18" spans="1:2" x14ac:dyDescent="0.25">
      <c r="A18" t="s">
        <v>60</v>
      </c>
      <c r="B18" s="18">
        <f>B17*Assumptions!B13</f>
        <v>369889088445.1276</v>
      </c>
    </row>
    <row r="19" spans="1:2" x14ac:dyDescent="0.25">
      <c r="A19" t="s">
        <v>61</v>
      </c>
      <c r="B19" s="18">
        <f>B18/(1+Assumptions!B26)^(5-0.5*Assumptions!B32)</f>
        <v>285637652126.594</v>
      </c>
    </row>
    <row r="20" spans="1:2" x14ac:dyDescent="0.25">
      <c r="A20" t="s">
        <v>62</v>
      </c>
      <c r="B20" s="18">
        <f>Forecast!B17+B19</f>
        <v>369772841123.77216</v>
      </c>
    </row>
    <row r="21" spans="1:2" x14ac:dyDescent="0.25">
      <c r="A21" t="s">
        <v>63</v>
      </c>
      <c r="B21" s="18">
        <f>-Assumptions!B30</f>
        <v>-162595000000</v>
      </c>
    </row>
    <row r="22" spans="1:2" x14ac:dyDescent="0.25">
      <c r="A22" t="s">
        <v>64</v>
      </c>
      <c r="B22" s="18">
        <f>B20+B21</f>
        <v>207177841123.77216</v>
      </c>
    </row>
    <row r="23" spans="1:2" x14ac:dyDescent="0.25">
      <c r="A23" s="19" t="s">
        <v>65</v>
      </c>
      <c r="B23" s="25">
        <f>B22/Assumptions!B31</f>
        <v>48.96663699451008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48.09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86.36097612914564</v>
      </c>
    </row>
    <row r="29" spans="1:2" x14ac:dyDescent="0.25">
      <c r="A29" s="19" t="s">
        <v>73</v>
      </c>
      <c r="B29" s="12">
        <f>B28/B26-1</f>
        <v>0.795819840489616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0.039122</v>
      </c>
      <c r="B5" s="31">
        <v>165.95944879464616</v>
      </c>
      <c r="C5" s="31">
        <v>200.22852591711242</v>
      </c>
      <c r="D5" s="31">
        <v>258.56663857340664</v>
      </c>
      <c r="E5" s="31">
        <v>380.5523367533797</v>
      </c>
      <c r="F5" s="31">
        <v>797.7998326974938</v>
      </c>
    </row>
    <row r="6" spans="1:6" x14ac:dyDescent="0.25">
      <c r="A6" s="30">
        <v>0.049122</v>
      </c>
      <c r="B6" s="31">
        <v>106.21061094135091</v>
      </c>
      <c r="C6" s="31">
        <v>118.91611244915963</v>
      </c>
      <c r="D6" s="31">
        <v>136.77810032335807</v>
      </c>
      <c r="E6" s="31">
        <v>163.8415120964138</v>
      </c>
      <c r="F6" s="31">
        <v>209.87984716521535</v>
      </c>
    </row>
    <row r="7" spans="1:6" x14ac:dyDescent="0.25">
      <c r="A7" s="30">
        <v>0.059122</v>
      </c>
      <c r="B7" s="31">
        <v>73.56410824356776</v>
      </c>
      <c r="C7" s="31">
        <v>79.17674251013119</v>
      </c>
      <c r="D7" s="32">
        <v>86.35926381409708</v>
      </c>
      <c r="E7" s="31">
        <v>95.92028095846784</v>
      </c>
      <c r="F7" s="31">
        <v>109.33883538284522</v>
      </c>
    </row>
    <row r="8" spans="1:6" x14ac:dyDescent="0.25">
      <c r="A8" s="30">
        <v>0.069122</v>
      </c>
      <c r="B8" s="31">
        <v>52.995985040588465</v>
      </c>
      <c r="C8" s="31">
        <v>55.620385358781164</v>
      </c>
      <c r="D8" s="31">
        <v>58.78400176704846</v>
      </c>
      <c r="E8" s="31">
        <v>62.6935783314176</v>
      </c>
      <c r="F8" s="31">
        <v>67.67703845443026</v>
      </c>
    </row>
    <row r="9" spans="1:6" x14ac:dyDescent="0.25">
      <c r="A9" s="30">
        <v>0.079122</v>
      </c>
      <c r="B9" s="31">
        <v>38.85445482413641</v>
      </c>
      <c r="C9" s="31">
        <v>40.03509320463657</v>
      </c>
      <c r="D9" s="31">
        <v>41.39041667612571</v>
      </c>
      <c r="E9" s="31">
        <v>42.973767455224404</v>
      </c>
      <c r="F9" s="31">
        <v>44.86266717771845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138191000000</v>
      </c>
      <c r="C5" s="18">
        <v>134788000000</v>
      </c>
      <c r="D5" s="18">
        <v>133974000000</v>
      </c>
      <c r="E5" s="18">
        <v>136835000000</v>
      </c>
      <c r="F5" s="8" t="s">
        <v>84</v>
      </c>
    </row>
    <row r="6" spans="1:6" x14ac:dyDescent="0.25">
      <c r="A6" t="s">
        <v>44</v>
      </c>
      <c r="B6" s="18">
        <v>29259000000</v>
      </c>
      <c r="C6" s="18">
        <v>28686000000</v>
      </c>
      <c r="D6" s="18">
        <v>28718000000</v>
      </c>
      <c r="E6" s="18">
        <v>30467000000</v>
      </c>
      <c r="F6" s="8" t="s">
        <v>85</v>
      </c>
    </row>
    <row r="7" spans="1:6" x14ac:dyDescent="0.25">
      <c r="A7" t="s">
        <v>86</v>
      </c>
      <c r="B7" s="18">
        <v>18349000000</v>
      </c>
      <c r="C7" s="18">
        <v>17892000000</v>
      </c>
      <c r="D7" s="18">
        <v>17624000000</v>
      </c>
      <c r="E7" s="18">
        <v>17099000000</v>
      </c>
      <c r="F7" s="8" t="s">
        <v>87</v>
      </c>
    </row>
    <row r="8" spans="1:6" x14ac:dyDescent="0.25">
      <c r="A8" t="s">
        <v>88</v>
      </c>
      <c r="B8" s="18">
        <v>17461000000</v>
      </c>
      <c r="C8" s="18">
        <v>17990000000</v>
      </c>
      <c r="D8" s="18">
        <v>24563000000</v>
      </c>
      <c r="E8" s="18">
        <v>26740000000</v>
      </c>
      <c r="F8" s="8" t="s">
        <v>89</v>
      </c>
    </row>
    <row r="9" spans="1:6" x14ac:dyDescent="0.25">
      <c r="A9" t="s">
        <v>90</v>
      </c>
      <c r="B9" s="18">
        <v>2320000000</v>
      </c>
      <c r="C9" s="18">
        <v>2278000000</v>
      </c>
      <c r="D9" s="18">
        <v>267000000</v>
      </c>
      <c r="E9" s="18">
        <v>456000000</v>
      </c>
      <c r="F9" s="8" t="s">
        <v>91</v>
      </c>
    </row>
    <row r="10" spans="1:6" x14ac:dyDescent="0.25">
      <c r="A10" t="s">
        <v>92</v>
      </c>
      <c r="B10" s="18">
        <v>181643000000</v>
      </c>
      <c r="C10" s="18">
        <v>168357000000</v>
      </c>
      <c r="D10" s="18">
        <v>174942000000</v>
      </c>
      <c r="E10" s="18">
        <v>176331000000</v>
      </c>
      <c r="F10" s="8" t="s">
        <v>93</v>
      </c>
    </row>
    <row r="11" spans="1:6" x14ac:dyDescent="0.25">
      <c r="A11" t="s">
        <v>94</v>
      </c>
      <c r="B11" s="18">
        <v>19048000000</v>
      </c>
      <c r="C11" s="18">
        <v>4194000000</v>
      </c>
      <c r="D11" s="18">
        <v>2065000000</v>
      </c>
      <c r="E11" s="18">
        <v>2605000000</v>
      </c>
      <c r="F11" s="8" t="s">
        <v>95</v>
      </c>
    </row>
    <row r="12" spans="1:6" x14ac:dyDescent="0.25">
      <c r="A12" t="s">
        <v>32</v>
      </c>
      <c r="B12" s="34">
        <v>4231000000</v>
      </c>
      <c r="C12" s="34">
        <v>4223000000</v>
      </c>
      <c r="D12" s="34">
        <v>4215000000</v>
      </c>
      <c r="E12" s="34">
        <v>4204000000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2026-09-19T01:04:53Z</dcterms:modified>
</cp:coreProperties>
</file>