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<sst xmlns="http://schemas.openxmlformats.org/spreadsheetml/2006/main" count="115" uniqueCount="103">
  <si>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West African Resources Limited (WAF.AX)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</si>
  <si>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</si>
  <si>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</si>
  <si>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</si>
  <si>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</si>
  <si>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</si>
  <si>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</si>
  <si>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</si>
  <si>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</si>
  <si>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</si>
  <si>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</si>
  <si>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</si>
  <si>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</si>
  <si>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</si>
  <si>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</si>
  <si>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</si>
  <si>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</si>
  <si>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</si>
  <si>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</si>
  <si>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</si>
  <si>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</si>
  <si>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</si>
  <si>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</si>
  <si>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</si>
  <si>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</si>
  <si>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</si>
  <si>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</si>
  <si>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</si>
  <si>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</si>
  <si>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</si>
  <si>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</si>
  <si>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</si>
  <si>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</si>
  <si>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</si>
  <si>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</si>
  <si>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</si>
  <si>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</si>
  <si>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</si>
  <si>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</si>
  <si>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</si>
  <si>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</si>
  <si>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</si>
  <si>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</si>
  <si>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</si>
  <si>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</si>
  <si>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</si>
  <si>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</si>
  <si>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</si>
  <si>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</si>
  <si>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</si>
  <si>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</si>
  <si>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</si>
  <si>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</si>
  <si>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</si>
  <si>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</si>
  <si>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</si>
  <si>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</si>
  <si>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</si>
  <si>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</si>
  <si>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</si>
  <si>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</si>
  <si>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</si>
  <si>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</si>
  <si>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</si>
  <si>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</si>
  <si>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</si>
  <si>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</si>
  <si>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</si>
  <si>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</si>
  <si>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</si>
  <si>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</si>
  <si>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</si>
  <si>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</si>
  <si>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</si>
  <si>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</si>
  <si>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</si>
  <si>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</si>
  <si>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</si>
  <si>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</si>
  <si>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</si>
  <si>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</si>
  <si>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</si>
  <si>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</si>
  <si>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</si>
  <si>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</si>
  <si>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</si>
  <si>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</si>
  <si>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</si>
  <si>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</si>
  <si>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</si>
  <si>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</si>
  <si>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</si>
  <si>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</si>
  <si>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</si>
  <si>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</si>
  <si>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</si>
  <si>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</si>
  <si>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</si>
  <si>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</si>
  <si>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Consensus rests on as few as 2 analyst estimate(s).</t>
  </si>
  <si>
    <t>Adjusted: Free cashflow is negative in at least one forecast year, so terminal value carries most of the valuation.</t>
  </si>
  <si>
    <t>Adjusted: Capital expenditure runs at 37.3% of revenue against depreciation of 10.0%.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</si>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</sst>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0.3626992887944325</v>
      </c>
    </row>
    <row r="7" spans="1:2" x14ac:dyDescent="0.25">
      <c r="A7" t="s">
        <v>5</v>
      </c>
      <c r="B7" s="6">
        <v>0.4386153336610919</v>
      </c>
    </row>
    <row r="8" spans="1:2" x14ac:dyDescent="0.25">
      <c r="A8" t="s">
        <v>6</v>
      </c>
      <c r="B8" s="6">
        <v>0.29221094266173553</v>
      </c>
    </row>
    <row r="9" spans="1:2" x14ac:dyDescent="0.25">
      <c r="A9" t="s">
        <v>7</v>
      </c>
      <c r="B9" s="6">
        <v>0.10008033259425803</v>
      </c>
    </row>
    <row r="10" spans="1:2" x14ac:dyDescent="0.25">
      <c r="A10" t="s">
        <v>8</v>
      </c>
      <c r="B10" s="6">
        <v>0.37252610089195276</v>
      </c>
    </row>
    <row r="11" spans="1:2" x14ac:dyDescent="0.25">
      <c r="A11" t="s">
        <v>9</v>
      </c>
      <c r="B11" s="6">
        <v>0.15476902321628005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4.339467917580008</v>
      </c>
    </row>
    <row r="14" spans="1:3" x14ac:dyDescent="0.25">
      <c r="A14" t="s">
        <v>12</v>
      </c>
      <c r="B14" s="6">
        <v>0.2092145800388931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1.08375</v>
      </c>
      <c r="C19" s="8" t="s">
        <v>19</v>
      </c>
    </row>
    <row r="20" spans="1:2" x14ac:dyDescent="0.25">
      <c r="A20" t="s">
        <v>20</v>
      </c>
      <c r="B20" s="10">
        <f>B17+B19*B18</f>
        <v>0.118505</v>
      </c>
    </row>
    <row r="21" spans="1:3" x14ac:dyDescent="0.25">
      <c r="A21" t="s">
        <v>21</v>
      </c>
      <c r="B21" s="6">
        <v>0.06825379491099705</v>
      </c>
      <c r="C21" s="8" t="s">
        <v>22</v>
      </c>
    </row>
    <row r="22" spans="1:2" x14ac:dyDescent="0.25">
      <c r="A22" t="s">
        <v>23</v>
      </c>
      <c r="B22" s="11">
        <v>4098230528</v>
      </c>
    </row>
    <row r="23" spans="1:2" x14ac:dyDescent="0.25">
      <c r="A23" t="s">
        <v>24</v>
      </c>
      <c r="B23" s="11">
        <v>453100000</v>
      </c>
    </row>
    <row r="24" spans="1:2" x14ac:dyDescent="0.25">
      <c r="A24" t="s">
        <v>25</v>
      </c>
      <c r="B24" s="10">
        <f>B22/(B22+B23)</f>
        <v>0.9004466941672314</v>
      </c>
    </row>
    <row r="25" spans="1:2" x14ac:dyDescent="0.25">
      <c r="A25" t="s">
        <v>26</v>
      </c>
      <c r="B25" s="10">
        <f>1-B24</f>
        <v>0.09955330583276856</v>
      </c>
    </row>
    <row r="26" spans="1:2" x14ac:dyDescent="0.25">
      <c r="A26" t="s">
        <v>27</v>
      </c>
      <c r="B26" s="12">
        <f>B24*B20+B25*B21*(1-B8)</f>
        <v>0.11151678493057836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1533800000</v>
      </c>
      <c r="C29" s="8" t="s">
        <v>30</v>
      </c>
    </row>
    <row r="30" spans="1:2" x14ac:dyDescent="0.25">
      <c r="A30" t="s">
        <v>31</v>
      </c>
      <c r="B30" s="11">
        <v>-138900000</v>
      </c>
    </row>
    <row r="31" spans="1:2" x14ac:dyDescent="0.25">
      <c r="A31" t="s">
        <v>32</v>
      </c>
      <c r="B31" s="13">
        <v>1147457627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0.3626992887944325</v>
      </c>
      <c r="C5" s="10">
        <f>Assumptions!B6</f>
        <v>0.3626992887944325</v>
      </c>
      <c r="D5" s="10">
        <f>Assumptions!B6</f>
        <v>0.3626992887944325</v>
      </c>
      <c r="E5" s="10">
        <f>Assumptions!B6</f>
        <v>0.3626992887944325</v>
      </c>
      <c r="F5" s="10">
        <f>Assumptions!B6</f>
        <v>0.3626992887944325</v>
      </c>
    </row>
    <row r="6" spans="1:6" x14ac:dyDescent="0.25">
      <c r="A6" t="s">
        <v>43</v>
      </c>
      <c r="B6" s="18">
        <f>Assumptions!B29*(1+B5)</f>
        <v>2090108169.1529005</v>
      </c>
      <c r="C6" s="18">
        <f>B6*(1+C5)</f>
        <v>2848188915.608091</v>
      </c>
      <c r="D6" s="18">
        <f>C6*(1+D5)</f>
        <v>3881225009.6513314</v>
      </c>
      <c r="E6" s="18">
        <f>D6*(1+E5)</f>
        <v>5288942560.303034</v>
      </c>
      <c r="F6" s="18">
        <f>E6*(1+F5)</f>
        <v>7207238265.399549</v>
      </c>
    </row>
    <row r="7" spans="1:6" x14ac:dyDescent="0.25">
      <c r="A7" t="s">
        <v>5</v>
      </c>
      <c r="B7" s="10">
        <f>Assumptions!B7</f>
        <v>0.4386153336610919</v>
      </c>
      <c r="C7" s="10">
        <f>Assumptions!B7</f>
        <v>0.4386153336610919</v>
      </c>
      <c r="D7" s="10">
        <f>Assumptions!B7</f>
        <v>0.4386153336610919</v>
      </c>
      <c r="E7" s="10">
        <f>Assumptions!B7</f>
        <v>0.4386153336610919</v>
      </c>
      <c r="F7" s="10">
        <f>Assumptions!B7</f>
        <v>0.4386153336610919</v>
      </c>
    </row>
    <row r="8" spans="1:6" x14ac:dyDescent="0.25">
      <c r="A8" t="s">
        <v>44</v>
      </c>
      <c r="B8" s="18">
        <f>B6*B7</f>
        <v>916753492.0007733</v>
      </c>
      <c r="C8" s="18">
        <f>C6*C7</f>
        <v>1249259331.5492663</v>
      </c>
      <c r="D8" s="18">
        <f>D6*D7</f>
        <v>1702364802.6219933</v>
      </c>
      <c r="E8" s="18">
        <f>E6*E7</f>
        <v>2319811305.801665</v>
      </c>
      <c r="F8" s="18">
        <f>F6*F7</f>
        <v>3161205216.553212</v>
      </c>
    </row>
    <row r="9" spans="1:6" x14ac:dyDescent="0.25">
      <c r="A9" t="s">
        <v>45</v>
      </c>
      <c r="B9" s="18">
        <f>B8*(1-Assumptions!B8)</f>
        <v>648868089.9147896</v>
      </c>
      <c r="C9" s="18">
        <f>C8*(1-Assumptions!B8)</f>
        <v>884212084.6482856</v>
      </c>
      <c r="D9" s="18">
        <f>D8*(1-Assumptions!B8)</f>
        <v>1204915178.8936613</v>
      </c>
      <c r="E9" s="18">
        <f>E8*(1-Assumptions!B8)</f>
        <v>1641937057.3360088</v>
      </c>
      <c r="F9" s="18">
        <f>F8*(1-Assumptions!B8)</f>
        <v>2237466460.2770023</v>
      </c>
    </row>
    <row r="10" spans="1:6" x14ac:dyDescent="0.25">
      <c r="A10" t="s">
        <v>46</v>
      </c>
      <c r="B10" s="18">
        <f>B6*Assumptions!B9</f>
        <v>209178720.726798</v>
      </c>
      <c r="C10" s="18">
        <f>C6*Assumptions!B9</f>
        <v>285047693.96533686</v>
      </c>
      <c r="D10" s="18">
        <f>D6*Assumptions!B9</f>
        <v>388434289.83905756</v>
      </c>
      <c r="E10" s="18">
        <f>E6*Assumptions!B9</f>
        <v>529319130.5070542</v>
      </c>
      <c r="F10" s="18">
        <f>F6*Assumptions!B9</f>
        <v>721302802.6872501</v>
      </c>
    </row>
    <row r="11" spans="1:6" x14ac:dyDescent="0.25">
      <c r="A11" t="s">
        <v>47</v>
      </c>
      <c r="B11" s="18">
        <f>-B6*Assumptions!B10</f>
        <v>-778619846.696948</v>
      </c>
      <c r="C11" s="18">
        <f>-C6*Assumptions!B10</f>
        <v>-1061024711.3351612</v>
      </c>
      <c r="D11" s="18">
        <f>-D6*Assumptions!B10</f>
        <v>-1445857619.5297422</v>
      </c>
      <c r="E11" s="18">
        <f>-E6*Assumptions!B10</f>
        <v>-1970269149.8311908</v>
      </c>
      <c r="F11" s="18">
        <f>-F6*Assumptions!B10</f>
        <v>-2684884369.208575</v>
      </c>
    </row>
    <row r="12" spans="1:6" x14ac:dyDescent="0.25">
      <c r="A12" t="s">
        <v>48</v>
      </c>
      <c r="B12" s="18">
        <f>-(B6-Assumptions!B29)*Assumptions!B11</f>
        <v>-86099271.9470315</v>
      </c>
      <c r="C12" s="18">
        <f>-(C6-B6)*Assumptions!B11</f>
        <v>-117327416.64793828</v>
      </c>
      <c r="D12" s="18">
        <f>-(D6-C6)*Assumptions!B11</f>
        <v>-159881987.22223356</v>
      </c>
      <c r="E12" s="18">
        <f>-(E6-D6)*Assumptions!B11</f>
        <v>-217871070.27877823</v>
      </c>
      <c r="F12" s="18">
        <f>-(F6-E6)*Assumptions!B11</f>
        <v>-296892752.5177728</v>
      </c>
    </row>
    <row r="13" spans="1:6" x14ac:dyDescent="0.25">
      <c r="A13" s="19" t="s">
        <v>49</v>
      </c>
      <c r="B13" s="20">
        <f>B9+B10+B11+B12</f>
        <v>-6672308.002392054</v>
      </c>
      <c r="C13" s="20">
        <f>C9+C10+C11+C12</f>
        <v>-9092349.369477063</v>
      </c>
      <c r="D13" s="20">
        <f>D9+D10+D11+D12</f>
        <v>-12390138.01925686</v>
      </c>
      <c r="E13" s="20">
        <f>E9+E10+E11+E12</f>
        <v>-16884032.266906172</v>
      </c>
      <c r="F13" s="20">
        <f>F9+F10+F11+F12</f>
        <v>-23007858.762095094</v>
      </c>
    </row>
    <row r="14" spans="1:6" x14ac:dyDescent="0.25">
      <c r="A14" t="s">
        <v>50</v>
      </c>
      <c r="B14" s="21">
        <f>1/(1+Assumptions!$B$26)^(1-0.5*Assumptions!$B$32)</f>
        <v>0.9485101602697171</v>
      </c>
      <c r="C14" s="21">
        <f>1/(1+Assumptions!$B$26)^(2-0.5*Assumptions!$B$32)</f>
        <v>0.85334758154728</v>
      </c>
      <c r="D14" s="21">
        <f>1/(1+Assumptions!$B$26)^(3-0.5*Assumptions!$B$32)</f>
        <v>0.7677325193074591</v>
      </c>
      <c r="E14" s="21">
        <f>1/(1+Assumptions!$B$26)^(4-0.5*Assumptions!$B$32)</f>
        <v>0.6907070857732565</v>
      </c>
      <c r="F14" s="21">
        <f>1/(1+Assumptions!$B$26)^(5-0.5*Assumptions!$B$32)</f>
        <v>0.6214094965883901</v>
      </c>
    </row>
    <row r="15" spans="1:6" x14ac:dyDescent="0.25">
      <c r="A15" s="19" t="s">
        <v>51</v>
      </c>
      <c r="B15" s="20">
        <f>B13*B14</f>
        <v>-6328751.932717803</v>
      </c>
      <c r="C15" s="20">
        <f>C13*C14</f>
        <v>-7758934.345026188</v>
      </c>
      <c r="D15" s="20">
        <f>D13*D14</f>
        <v>-9512311.8760912</v>
      </c>
      <c r="E15" s="20">
        <f>E13*E14</f>
        <v>-11661920.723176392</v>
      </c>
      <c r="F15" s="20">
        <f>F13*F14</f>
        <v>-14297301.930930292</v>
      </c>
    </row>
    <row r="17" spans="1:2" x14ac:dyDescent="0.25">
      <c r="A17" s="22" t="s">
        <v>52</v>
      </c>
      <c r="B17" s="23">
        <f>SUM(B15:F15)</f>
        <v>-49559220.80794188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-23007858.762095094</v>
      </c>
    </row>
    <row r="5" spans="1:2" x14ac:dyDescent="0.25">
      <c r="A5" t="s">
        <v>56</v>
      </c>
      <c r="B5" s="18">
        <f>IF(Assumptions!$B$33=0,B4,B4-Forecast!F11-Forecast!F10-Forecast!F12)</f>
        <v>2237466460.2770023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0.11949453998546607</v>
      </c>
    </row>
    <row r="7" spans="1:2" x14ac:dyDescent="0.25">
      <c r="A7" t="s">
        <v>58</v>
      </c>
      <c r="B7" s="18">
        <f>-MAX(Forecast!F9,0)*B6</f>
        <v>-267365025.40370947</v>
      </c>
    </row>
    <row r="8" spans="1:2" x14ac:dyDescent="0.25">
      <c r="A8" t="s">
        <v>59</v>
      </c>
      <c r="B8" s="18">
        <f>IF(OR(Assumptions!$B$33=0,Assumptions!B12&lt;=0),B5,MAX(B5+B7,0))</f>
        <v>1970101434.873293</v>
      </c>
    </row>
    <row r="9" spans="1:2" x14ac:dyDescent="0.25">
      <c r="A9" t="s">
        <v>60</v>
      </c>
      <c r="B9" s="18">
        <f>B8*(1+Assumptions!B12)/(Assumptions!B26-Assumptions!B12)</f>
        <v>23340603472.094673</v>
      </c>
    </row>
    <row r="10" spans="1:2" x14ac:dyDescent="0.25">
      <c r="A10" t="s">
        <v>61</v>
      </c>
      <c r="B10" s="18">
        <f>B9/(1+Assumptions!B26)^(5-0.5*Assumptions!B32)</f>
        <v>14504072653.66358</v>
      </c>
    </row>
    <row r="11" spans="1:2" x14ac:dyDescent="0.25">
      <c r="A11" t="s">
        <v>62</v>
      </c>
      <c r="B11" s="18">
        <f>Forecast!B17+B10</f>
        <v>14454513432.855639</v>
      </c>
    </row>
    <row r="12" spans="1:2" x14ac:dyDescent="0.25">
      <c r="A12" t="s">
        <v>63</v>
      </c>
      <c r="B12" s="18">
        <f>-Assumptions!B30</f>
        <v>138900000</v>
      </c>
    </row>
    <row r="13" spans="1:2" x14ac:dyDescent="0.25">
      <c r="A13" t="s">
        <v>64</v>
      </c>
      <c r="B13" s="18">
        <f>B11+B12</f>
        <v>14593413432.855639</v>
      </c>
    </row>
    <row r="14" spans="1:2" x14ac:dyDescent="0.25">
      <c r="A14" s="19" t="s">
        <v>65</v>
      </c>
      <c r="B14" s="24">
        <f>B13/Assumptions!B31</f>
        <v>12.71804125003706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3882508019.2404623</v>
      </c>
    </row>
    <row r="18" spans="1:2" x14ac:dyDescent="0.25">
      <c r="A18" t="s">
        <v>60</v>
      </c>
      <c r="B18" s="18">
        <f>B17*Assumptions!B13</f>
        <v>16848018989.241093</v>
      </c>
    </row>
    <row r="19" spans="1:2" x14ac:dyDescent="0.25">
      <c r="A19" t="s">
        <v>61</v>
      </c>
      <c r="B19" s="18">
        <f>B18/(1+Assumptions!B26)^(5-0.5*Assumptions!B32)</f>
        <v>10469518998.615944</v>
      </c>
    </row>
    <row r="20" spans="1:2" x14ac:dyDescent="0.25">
      <c r="A20" t="s">
        <v>62</v>
      </c>
      <c r="B20" s="18">
        <f>Forecast!B17+B19</f>
        <v>10419959777.808002</v>
      </c>
    </row>
    <row r="21" spans="1:2" x14ac:dyDescent="0.25">
      <c r="A21" t="s">
        <v>63</v>
      </c>
      <c r="B21" s="18">
        <f>-Assumptions!B30</f>
        <v>138900000</v>
      </c>
    </row>
    <row r="22" spans="1:2" x14ac:dyDescent="0.25">
      <c r="A22" t="s">
        <v>64</v>
      </c>
      <c r="B22" s="18">
        <f>B20+B21</f>
        <v>10558859777.808002</v>
      </c>
    </row>
    <row r="23" spans="1:2" x14ac:dyDescent="0.25">
      <c r="A23" s="19" t="s">
        <v>65</v>
      </c>
      <c r="B23" s="25">
        <f>B22/Assumptions!B31</f>
        <v>9.201960516323277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12.71804125003706</v>
      </c>
    </row>
    <row r="29" spans="1:2" x14ac:dyDescent="0.25">
      <c r="A29" s="19" t="s">
        <v>73</v>
      </c>
      <c r="B29" s="12">
        <f>B28/B26-1</f>
        <v>2.552525488837168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0.091517</v>
      </c>
      <c r="B5" s="31">
        <v>16.266768385907074</v>
      </c>
      <c r="C5" s="31">
        <v>17.035912197609484</v>
      </c>
      <c r="D5" s="31">
        <v>17.915962975891915</v>
      </c>
      <c r="E5" s="31">
        <v>18.933963725106018</v>
      </c>
      <c r="F5" s="31">
        <v>20.12652731507814</v>
      </c>
    </row>
    <row r="6" spans="1:6" x14ac:dyDescent="0.25">
      <c r="A6" s="30">
        <v>0.101517</v>
      </c>
      <c r="B6" s="31">
        <v>13.820734163421475</v>
      </c>
      <c r="C6" s="31">
        <v>14.358218144685296</v>
      </c>
      <c r="D6" s="31">
        <v>14.962004196362692</v>
      </c>
      <c r="E6" s="31">
        <v>15.645998537341544</v>
      </c>
      <c r="F6" s="31">
        <v>16.428288639088112</v>
      </c>
    </row>
    <row r="7" spans="1:6" x14ac:dyDescent="0.25">
      <c r="A7" s="30">
        <v>0.111517</v>
      </c>
      <c r="B7" s="31">
        <v>11.906899660513249</v>
      </c>
      <c r="C7" s="31">
        <v>12.291874325694577</v>
      </c>
      <c r="D7" s="32">
        <v>12.717998846573463</v>
      </c>
      <c r="E7" s="31">
        <v>13.192845236784672</v>
      </c>
      <c r="F7" s="31">
        <v>13.725964681554801</v>
      </c>
    </row>
    <row r="8" spans="1:6" x14ac:dyDescent="0.25">
      <c r="A8" s="30">
        <v>0.121517</v>
      </c>
      <c r="B8" s="31">
        <v>10.374062470694694</v>
      </c>
      <c r="C8" s="31">
        <v>10.654869304898272</v>
      </c>
      <c r="D8" s="31">
        <v>10.961888341598817</v>
      </c>
      <c r="E8" s="31">
        <v>11.299415864956163</v>
      </c>
      <c r="F8" s="31">
        <v>11.672741324440953</v>
      </c>
    </row>
    <row r="9" spans="1:6" x14ac:dyDescent="0.25">
      <c r="A9" s="30">
        <v>0.131517</v>
      </c>
      <c r="B9" s="31">
        <v>9.123005845412342</v>
      </c>
      <c r="C9" s="31">
        <v>9.330557336043428</v>
      </c>
      <c r="D9" s="31">
        <v>9.555085099162152</v>
      </c>
      <c r="E9" s="31">
        <v>9.799097523386347</v>
      </c>
      <c r="F9" s="31">
        <v>10.065622779054715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1533800000</v>
      </c>
      <c r="C5" s="18">
        <v>724368000</v>
      </c>
      <c r="D5" s="18">
        <v>658815000</v>
      </c>
      <c r="E5" s="18">
        <v>606134000</v>
      </c>
      <c r="F5" s="8" t="s">
        <v>84</v>
      </c>
    </row>
    <row r="6" spans="1:6" x14ac:dyDescent="0.25">
      <c r="A6" t="s">
        <v>44</v>
      </c>
      <c r="B6" s="18">
        <v>810300000</v>
      </c>
      <c r="C6" s="18">
        <v>324220000</v>
      </c>
      <c r="D6" s="18">
        <v>234007000</v>
      </c>
      <c r="E6" s="18">
        <v>256626000</v>
      </c>
      <c r="F6" s="8" t="s">
        <v>85</v>
      </c>
    </row>
    <row r="7" spans="1:6" x14ac:dyDescent="0.25">
      <c r="A7" t="s">
        <v>86</v>
      </c>
      <c r="B7" s="18">
        <v>102100000</v>
      </c>
      <c r="C7" s="18">
        <v>75232000</v>
      </c>
      <c r="D7" s="18">
        <v>86944000</v>
      </c>
      <c r="E7" s="18">
        <v>59356000</v>
      </c>
      <c r="F7" s="8" t="s">
        <v>87</v>
      </c>
    </row>
    <row r="8" spans="1:6" x14ac:dyDescent="0.25">
      <c r="A8" t="s">
        <v>88</v>
      </c>
      <c r="B8" s="18">
        <v>431300000</v>
      </c>
      <c r="C8" s="18">
        <v>487347000</v>
      </c>
      <c r="D8" s="18">
        <v>228337000</v>
      </c>
      <c r="E8" s="18">
        <v>114881000</v>
      </c>
      <c r="F8" s="8" t="s">
        <v>89</v>
      </c>
    </row>
    <row r="9" spans="1:6" x14ac:dyDescent="0.25">
      <c r="A9" t="s">
        <v>90</v>
      </c>
      <c r="B9" s="18">
        <v>125275000</v>
      </c>
      <c r="C9" s="18">
        <v>7653000</v>
      </c>
      <c r="D9" s="18">
        <v>13494000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453100000</v>
      </c>
      <c r="C10" s="18">
        <v>425972000</v>
      </c>
      <c r="D10" s="18">
        <v>149150000</v>
      </c>
      <c r="E10" s="18">
        <v>22180000</v>
      </c>
      <c r="F10" s="8" t="s">
        <v>93</v>
      </c>
    </row>
    <row r="11" spans="1:6" x14ac:dyDescent="0.25">
      <c r="A11" t="s">
        <v>94</v>
      </c>
      <c r="B11" s="18">
        <v>592000000</v>
      </c>
      <c r="C11" s="18">
        <v>391670000</v>
      </c>
      <c r="D11" s="18">
        <v>135080000</v>
      </c>
      <c r="E11" s="18">
        <v>173393000</v>
      </c>
      <c r="F11" s="8" t="s">
        <v>95</v>
      </c>
    </row>
    <row r="12" spans="1:6" x14ac:dyDescent="0.25">
      <c r="A12" t="s">
        <v>32</v>
      </c>
      <c r="B12" s="34">
        <v>1147457627</v>
      </c>
      <c r="C12" s="34">
        <v>1086621359</v>
      </c>
      <c r="D12" s="34">
        <v>1034316901</v>
      </c>
      <c r="E12" s="34">
        <v>1034232704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2026-09-19T00:06:25Z</dcterms:modified>
</cp:coreProperties>
</file>