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<sst xmlns="http://schemas.openxmlformats.org/spreadsheetml/2006/main" count="113" uniqueCount="101">
  <si>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WEC Energy Group, Inc. (WEC)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</si>
  <si>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</si>
  <si>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</si>
  <si>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</si>
  <si>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</si>
  <si>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</si>
  <si>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</si>
  <si>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</si>
  <si>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</si>
  <si>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</si>
  <si>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</si>
  <si>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</si>
  <si>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</si>
  <si>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</si>
  <si>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</si>
  <si>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</si>
  <si>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</si>
  <si>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</si>
  <si>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</si>
  <si>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</si>
  <si>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</si>
  <si>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</si>
  <si>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</si>
  <si>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</si>
  <si>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</si>
  <si>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</si>
  <si>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</si>
  <si>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</si>
  <si>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</si>
  <si>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</si>
  <si>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</si>
  <si>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</si>
  <si>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</si>
  <si>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</si>
  <si>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</si>
  <si>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</si>
  <si>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</si>
  <si>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</si>
  <si>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</si>
  <si>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</si>
  <si>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</si>
  <si>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</si>
  <si>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</si>
  <si>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</si>
  <si>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</si>
  <si>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</si>
  <si>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</si>
  <si>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</si>
  <si>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</si>
  <si>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</si>
  <si>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</si>
  <si>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</si>
  <si>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</si>
  <si>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</si>
  <si>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</si>
  <si>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</si>
  <si>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</si>
  <si>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</si>
  <si>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</si>
  <si>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</si>
  <si>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</si>
  <si>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</si>
  <si>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</si>
  <si>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</si>
  <si>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</si>
  <si>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</si>
  <si>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</si>
  <si>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</si>
  <si>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</si>
  <si>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</si>
  <si>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</si>
  <si>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</si>
  <si>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</si>
  <si>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</si>
  <si>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</si>
  <si>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</si>
  <si>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</si>
  <si>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</si>
  <si>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</si>
  <si>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</si>
  <si>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</si>
  <si>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</si>
  <si>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</si>
  <si>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</si>
  <si>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</si>
  <si>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</si>
  <si>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</si>
  <si>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</si>
  <si>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</si>
  <si>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</si>
  <si>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</si>
  <si>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</si>
  <si>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</si>
  <si>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</si>
  <si>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</si>
  <si>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</si>
  <si>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</si>
  <si>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</si>
  <si>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4.0%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</si>
  <si>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32.3% of revenue against depreciation of 14.2%.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</si>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</sst>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0.006991111598761979</v>
      </c>
    </row>
    <row r="7" spans="1:2" x14ac:dyDescent="0.25">
      <c r="A7" t="s">
        <v>5</v>
      </c>
      <c r="B7" s="6">
        <v>0.23230731580883907</v>
      </c>
    </row>
    <row r="8" spans="1:2" x14ac:dyDescent="0.25">
      <c r="A8" t="s">
        <v>6</v>
      </c>
      <c r="B8" s="6">
        <v>0.13015151861290727</v>
      </c>
    </row>
    <row r="9" spans="1:2" x14ac:dyDescent="0.25">
      <c r="A9" t="s">
        <v>7</v>
      </c>
      <c r="B9" s="6">
        <v>0.14187339264076493</v>
      </c>
    </row>
    <row r="10" spans="1:2" x14ac:dyDescent="0.25">
      <c r="A10" t="s">
        <v>8</v>
      </c>
      <c r="B10" s="6">
        <v>0.32342273981579184</v>
      </c>
    </row>
    <row r="11" spans="1:2" x14ac:dyDescent="0.25">
      <c r="A11" t="s">
        <v>9</v>
      </c>
      <c r="B11" s="6">
        <v>0.16947175470754874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14.50783179529766</v>
      </c>
    </row>
    <row r="14" spans="1:3" x14ac:dyDescent="0.25">
      <c r="A14" t="s">
        <v>12</v>
      </c>
      <c r="B14" s="6">
        <v>0.06841577902095258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0.63619</v>
      </c>
      <c r="C19" s="8" t="s">
        <v>19</v>
      </c>
    </row>
    <row r="20" spans="1:2" x14ac:dyDescent="0.25">
      <c r="A20" t="s">
        <v>20</v>
      </c>
      <c r="B20" s="10">
        <f>B17+B19*B18</f>
        <v>0.08497045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33617879040</v>
      </c>
    </row>
    <row r="23" spans="1:2" x14ac:dyDescent="0.25">
      <c r="A23" t="s">
        <v>24</v>
      </c>
      <c r="B23" s="11">
        <v>22314200000</v>
      </c>
    </row>
    <row r="24" spans="1:2" x14ac:dyDescent="0.25">
      <c r="A24" t="s">
        <v>25</v>
      </c>
      <c r="B24" s="10">
        <f>B22/(B22+B23)</f>
        <v>0.6010482645559817</v>
      </c>
    </row>
    <row r="25" spans="1:2" x14ac:dyDescent="0.25">
      <c r="A25" t="s">
        <v>26</v>
      </c>
      <c r="B25" s="10">
        <f>1-B24</f>
        <v>0.3989517354440183</v>
      </c>
    </row>
    <row r="26" spans="1:2" x14ac:dyDescent="0.25">
      <c r="A26" t="s">
        <v>27</v>
      </c>
      <c r="B26" s="12">
        <f>B24*B20+B25*B21*(1-B8)</f>
        <v>0.06841577902095258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9800100000</v>
      </c>
      <c r="C29" s="8" t="s">
        <v>30</v>
      </c>
    </row>
    <row r="30" spans="1:2" x14ac:dyDescent="0.25">
      <c r="A30" t="s">
        <v>31</v>
      </c>
      <c r="B30" s="11">
        <v>22286600000</v>
      </c>
    </row>
    <row r="31" spans="1:2" x14ac:dyDescent="0.25">
      <c r="A31" t="s">
        <v>32</v>
      </c>
      <c r="B31" s="13">
        <v>323800000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0.006991111598761979</v>
      </c>
      <c r="C5" s="10">
        <f>Assumptions!B6</f>
        <v>0.006991111598761979</v>
      </c>
      <c r="D5" s="10">
        <f>Assumptions!B6</f>
        <v>0.006991111598761979</v>
      </c>
      <c r="E5" s="10">
        <f>Assumptions!B6</f>
        <v>0.006991111598761979</v>
      </c>
      <c r="F5" s="10">
        <f>Assumptions!B6</f>
        <v>0.006991111598761979</v>
      </c>
    </row>
    <row r="6" spans="1:6" x14ac:dyDescent="0.25">
      <c r="A6" t="s">
        <v>43</v>
      </c>
      <c r="B6" s="18">
        <f>Assumptions!B29*(1+B5)</f>
        <v>9868613592.779028</v>
      </c>
      <c r="C6" s="18">
        <f>B6*(1+C5)</f>
        <v>9937606171.731205</v>
      </c>
      <c r="D6" s="18">
        <f>C6*(1+D5)</f>
        <v>10007081085.502323</v>
      </c>
      <c r="E6" s="18">
        <f>D6*(1+E5)</f>
        <v>10077041706.14893</v>
      </c>
      <c r="F6" s="18">
        <f>E6*(1+F5)</f>
        <v>10147491429.301996</v>
      </c>
    </row>
    <row r="7" spans="1:6" x14ac:dyDescent="0.25">
      <c r="A7" t="s">
        <v>5</v>
      </c>
      <c r="B7" s="10">
        <f>Assumptions!B7</f>
        <v>0.23230731580883907</v>
      </c>
      <c r="C7" s="10">
        <f>Assumptions!B7</f>
        <v>0.23230731580883907</v>
      </c>
      <c r="D7" s="10">
        <f>Assumptions!B7</f>
        <v>0.23230731580883907</v>
      </c>
      <c r="E7" s="10">
        <f>Assumptions!B7</f>
        <v>0.23230731580883907</v>
      </c>
      <c r="F7" s="10">
        <f>Assumptions!B7</f>
        <v>0.23230731580883907</v>
      </c>
    </row>
    <row r="8" spans="1:6" x14ac:dyDescent="0.25">
      <c r="A8" t="s">
        <v>44</v>
      </c>
      <c r="B8" s="18">
        <f>B6*B7</f>
        <v>2292551134.4931197</v>
      </c>
      <c r="C8" s="18">
        <f>C6*C7</f>
        <v>2308578615.320229</v>
      </c>
      <c r="D8" s="18">
        <f>D6*D7</f>
        <v>2324718146.054448</v>
      </c>
      <c r="E8" s="18">
        <f>E6*E7</f>
        <v>2340970510.049182</v>
      </c>
      <c r="F8" s="18">
        <f>F6*F7</f>
        <v>2357336496.1343465</v>
      </c>
    </row>
    <row r="9" spans="1:6" x14ac:dyDescent="0.25">
      <c r="A9" t="s">
        <v>45</v>
      </c>
      <c r="B9" s="18">
        <f>B8*(1-Assumptions!B8)</f>
        <v>1994172122.8410966</v>
      </c>
      <c r="C9" s="18">
        <f>C8*(1-Assumptions!B8)</f>
        <v>2008113602.6990185</v>
      </c>
      <c r="D9" s="18">
        <f>D8*(1-Assumptions!B8)</f>
        <v>2022152548.9984794</v>
      </c>
      <c r="E9" s="18">
        <f>E8*(1-Assumptions!B8)</f>
        <v>2036289643.1382487</v>
      </c>
      <c r="F9" s="18">
        <f>F8*(1-Assumptions!B8)</f>
        <v>2050525571.2808313</v>
      </c>
    </row>
    <row r="10" spans="1:6" x14ac:dyDescent="0.25">
      <c r="A10" t="s">
        <v>46</v>
      </c>
      <c r="B10" s="18">
        <f>B6*Assumptions!B9</f>
        <v>1400093691.0683289</v>
      </c>
      <c r="C10" s="18">
        <f>C6*Assumptions!B9</f>
        <v>1409881902.31131</v>
      </c>
      <c r="D10" s="18">
        <f>D6*Assumptions!B9</f>
        <v>1419738544.031443</v>
      </c>
      <c r="E10" s="18">
        <f>E6*Assumptions!B9</f>
        <v>1429664094.6338308</v>
      </c>
      <c r="F10" s="18">
        <f>F6*Assumptions!B9</f>
        <v>1439659035.868159</v>
      </c>
    </row>
    <row r="11" spans="1:6" x14ac:dyDescent="0.25">
      <c r="A11" t="s">
        <v>47</v>
      </c>
      <c r="B11" s="18">
        <f>-B6*Assumptions!B10</f>
        <v>-3191734046.359958</v>
      </c>
      <c r="C11" s="18">
        <f>-C6*Assumptions!B10</f>
        <v>-3214047815.271629</v>
      </c>
      <c r="D11" s="18">
        <f>-D6*Assumptions!B10</f>
        <v>-3236517582.23195</v>
      </c>
      <c r="E11" s="18">
        <f>-E6*Assumptions!B10</f>
        <v>-3259144437.840688</v>
      </c>
      <c r="F11" s="18">
        <f>-F6*Assumptions!B10</f>
        <v>-3281929480.3221173</v>
      </c>
    </row>
    <row r="12" spans="1:6" x14ac:dyDescent="0.25">
      <c r="A12" t="s">
        <v>48</v>
      </c>
      <c r="B12" s="18">
        <f>-(B6-Assumptions!B29)*Assumptions!B11</f>
        <v>-11611118.789580306</v>
      </c>
      <c r="C12" s="18">
        <f>-(C6-B6)*Assumptions!B11</f>
        <v>-11692293.416824538</v>
      </c>
      <c r="D12" s="18">
        <f>-(D6-C6)*Assumptions!B11</f>
        <v>-11774035.544947037</v>
      </c>
      <c r="E12" s="18">
        <f>-(E6-D6)*Assumptions!B11</f>
        <v>-11856349.141409557</v>
      </c>
      <c r="F12" s="18">
        <f>-(F6-E6)*Assumptions!B11</f>
        <v>-11939238.201411227</v>
      </c>
    </row>
    <row r="13" spans="1:6" x14ac:dyDescent="0.25">
      <c r="A13" s="19" t="s">
        <v>49</v>
      </c>
      <c r="B13" s="20">
        <f>B9+B10+B11+B12</f>
        <v>190920648.75988725</v>
      </c>
      <c r="C13" s="20">
        <f>C9+C10+C11+C12</f>
        <v>192255396.3218749</v>
      </c>
      <c r="D13" s="20">
        <f>D9+D10+D11+D12</f>
        <v>193599475.25302565</v>
      </c>
      <c r="E13" s="20">
        <f>E9+E10+E11+E12</f>
        <v>194952950.7899817</v>
      </c>
      <c r="F13" s="20">
        <f>F9+F10+F11+F12</f>
        <v>196315888.62546209</v>
      </c>
    </row>
    <row r="14" spans="1:6" x14ac:dyDescent="0.25">
      <c r="A14" t="s">
        <v>50</v>
      </c>
      <c r="B14" s="21">
        <f>1/(1+Assumptions!$B$26)^(1-0.5*Assumptions!$B$32)</f>
        <v>0.9674529502543983</v>
      </c>
      <c r="C14" s="21">
        <f>1/(1+Assumptions!$B$26)^(2-0.5*Assumptions!$B$32)</f>
        <v>0.9055023046748036</v>
      </c>
      <c r="D14" s="21">
        <f>1/(1+Assumptions!$B$26)^(3-0.5*Assumptions!$B$32)</f>
        <v>0.8475186556160418</v>
      </c>
      <c r="E14" s="21">
        <f>1/(1+Assumptions!$B$26)^(4-0.5*Assumptions!$B$32)</f>
        <v>0.7932479772927626</v>
      </c>
      <c r="F14" s="21">
        <f>1/(1+Assumptions!$B$26)^(5-0.5*Assumptions!$B$32)</f>
        <v>0.7424525104071926</v>
      </c>
    </row>
    <row r="15" spans="1:6" x14ac:dyDescent="0.25">
      <c r="A15" s="19" t="s">
        <v>51</v>
      </c>
      <c r="B15" s="20">
        <f>B13*B14</f>
        <v>184706744.90723664</v>
      </c>
      <c r="C15" s="20">
        <f>C13*C14</f>
        <v>174087704.45562547</v>
      </c>
      <c r="D15" s="20">
        <f>D13*D14</f>
        <v>164079166.99441546</v>
      </c>
      <c r="E15" s="20">
        <f>E13*E14</f>
        <v>154646033.88140848</v>
      </c>
      <c r="F15" s="20">
        <f>F13*F14</f>
        <v>145755224.34279317</v>
      </c>
    </row>
    <row r="17" spans="1:2" x14ac:dyDescent="0.25">
      <c r="A17" s="22" t="s">
        <v>52</v>
      </c>
      <c r="B17" s="23">
        <f>SUM(B15:F15)</f>
        <v>823274874.5814793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196315888.62546209</v>
      </c>
    </row>
    <row r="5" spans="1:2" x14ac:dyDescent="0.25">
      <c r="A5" t="s">
        <v>56</v>
      </c>
      <c r="B5" s="18">
        <f>IF(Assumptions!$B$33=0,B4,B4-Forecast!F11-Forecast!F10-Forecast!F12)</f>
        <v>2050525571.2808313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0.3654127798843547</v>
      </c>
    </row>
    <row r="7" spans="1:2" x14ac:dyDescent="0.25">
      <c r="A7" t="s">
        <v>58</v>
      </c>
      <c r="B7" s="18">
        <f>-MAX(Forecast!F9,0)*B6</f>
        <v>-749288249.2256831</v>
      </c>
    </row>
    <row r="8" spans="1:2" x14ac:dyDescent="0.25">
      <c r="A8" t="s">
        <v>59</v>
      </c>
      <c r="B8" s="18">
        <f>IF(OR(Assumptions!$B$33=0,Assumptions!B12&lt;=0),B5,MAX(B5+B7,0))</f>
        <v>1301237322.0551481</v>
      </c>
    </row>
    <row r="9" spans="1:2" x14ac:dyDescent="0.25">
      <c r="A9" t="s">
        <v>60</v>
      </c>
      <c r="B9" s="18">
        <f>B8*(1+Assumptions!B12)/(Assumptions!B26-Assumptions!B12)</f>
        <v>30720818218.253002</v>
      </c>
    </row>
    <row r="10" spans="1:2" x14ac:dyDescent="0.25">
      <c r="A10" t="s">
        <v>61</v>
      </c>
      <c r="B10" s="18">
        <f>B9/(1+Assumptions!B26)^(5-0.5*Assumptions!B32)</f>
        <v>22808748607.90496</v>
      </c>
    </row>
    <row r="11" spans="1:2" x14ac:dyDescent="0.25">
      <c r="A11" t="s">
        <v>62</v>
      </c>
      <c r="B11" s="18">
        <f>Forecast!B17+B10</f>
        <v>23632023482.48644</v>
      </c>
    </row>
    <row r="12" spans="1:2" x14ac:dyDescent="0.25">
      <c r="A12" t="s">
        <v>63</v>
      </c>
      <c r="B12" s="18">
        <f>-Assumptions!B30</f>
        <v>-22286600000</v>
      </c>
    </row>
    <row r="13" spans="1:2" x14ac:dyDescent="0.25">
      <c r="A13" t="s">
        <v>64</v>
      </c>
      <c r="B13" s="18">
        <f>B11+B12</f>
        <v>1345423482.4864388</v>
      </c>
    </row>
    <row r="14" spans="1:2" x14ac:dyDescent="0.25">
      <c r="A14" s="19" t="s">
        <v>65</v>
      </c>
      <c r="B14" s="24">
        <f>B13/Assumptions!B31</f>
        <v>4.155106493163801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3796995532.0025053</v>
      </c>
    </row>
    <row r="18" spans="1:2" x14ac:dyDescent="0.25">
      <c r="A18" t="s">
        <v>60</v>
      </c>
      <c r="B18" s="18">
        <f>B17*Assumptions!B13</f>
        <v>55086172505.7891</v>
      </c>
    </row>
    <row r="19" spans="1:2" x14ac:dyDescent="0.25">
      <c r="A19" t="s">
        <v>61</v>
      </c>
      <c r="B19" s="18">
        <f>B18/(1+Assumptions!B26)^(5-0.5*Assumptions!B32)</f>
        <v>40898867065.64679</v>
      </c>
    </row>
    <row r="20" spans="1:2" x14ac:dyDescent="0.25">
      <c r="A20" t="s">
        <v>62</v>
      </c>
      <c r="B20" s="18">
        <f>Forecast!B17+B19</f>
        <v>41722141940.22827</v>
      </c>
    </row>
    <row r="21" spans="1:2" x14ac:dyDescent="0.25">
      <c r="A21" t="s">
        <v>63</v>
      </c>
      <c r="B21" s="18">
        <f>-Assumptions!B30</f>
        <v>-22286600000</v>
      </c>
    </row>
    <row r="22" spans="1:2" x14ac:dyDescent="0.25">
      <c r="A22" t="s">
        <v>64</v>
      </c>
      <c r="B22" s="18">
        <f>B20+B21</f>
        <v>19435541940.22827</v>
      </c>
    </row>
    <row r="23" spans="1:2" x14ac:dyDescent="0.25">
      <c r="A23" s="19" t="s">
        <v>65</v>
      </c>
      <c r="B23" s="25">
        <f>B22/Assumptions!B31</f>
        <v>60.02329197105705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103.17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4.155106493163801</v>
      </c>
    </row>
    <row r="29" spans="1:2" x14ac:dyDescent="0.25">
      <c r="A29" s="19" t="s">
        <v>73</v>
      </c>
      <c r="B29" s="12">
        <f>B28/B26-1</f>
        <v>-0.9597256325175555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0.048416</v>
      </c>
      <c r="B5" s="31">
        <v>49.401866287865076</v>
      </c>
      <c r="C5" s="31">
        <v>54.68190546104523</v>
      </c>
      <c r="D5" s="31">
        <v>62.029747037810786</v>
      </c>
      <c r="E5" s="31">
        <v>73.12963493941389</v>
      </c>
      <c r="F5" s="31">
        <v>92.17661201562817</v>
      </c>
    </row>
    <row r="6" spans="1:6" x14ac:dyDescent="0.25">
      <c r="A6" s="30">
        <v>0.058416</v>
      </c>
      <c r="B6" s="31">
        <v>19.002746398416065</v>
      </c>
      <c r="C6" s="31">
        <v>19.42531622000055</v>
      </c>
      <c r="D6" s="31">
        <v>19.848728899407437</v>
      </c>
      <c r="E6" s="31">
        <v>20.27342935736215</v>
      </c>
      <c r="F6" s="31">
        <v>20.700242528875666</v>
      </c>
    </row>
    <row r="7" spans="1:6" x14ac:dyDescent="0.25">
      <c r="A7" s="30">
        <v>0.068416</v>
      </c>
      <c r="B7" s="31">
        <v>3.467587173295896</v>
      </c>
      <c r="C7" s="31">
        <v>3.8111996668330823</v>
      </c>
      <c r="D7" s="32">
        <v>4.154812160370246</v>
      </c>
      <c r="E7" s="31">
        <v>4.498424653907455</v>
      </c>
      <c r="F7" s="31">
        <v>4.84203714744463</v>
      </c>
    </row>
    <row r="8" spans="1:6" x14ac:dyDescent="0.25">
      <c r="A8" s="30">
        <v>0.078416</v>
      </c>
      <c r="B8" s="31">
        <v>-7.981870714895662</v>
      </c>
      <c r="C8" s="31">
        <v>-7.69438569989595</v>
      </c>
      <c r="D8" s="31">
        <v>-7.406900684896284</v>
      </c>
      <c r="E8" s="31">
        <v>-7.119415669896572</v>
      </c>
      <c r="F8" s="31">
        <v>-6.831930654896883</v>
      </c>
    </row>
    <row r="9" spans="1:6" x14ac:dyDescent="0.25">
      <c r="A9" s="30">
        <v>0.088416</v>
      </c>
      <c r="B9" s="31">
        <v>-16.741680025425623</v>
      </c>
      <c r="C9" s="31">
        <v>-16.497083458031877</v>
      </c>
      <c r="D9" s="31">
        <v>-16.252486890638128</v>
      </c>
      <c r="E9" s="31">
        <v>-16.007890323244375</v>
      </c>
      <c r="F9" s="31">
        <v>-15.763293755850611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9800100000</v>
      </c>
      <c r="C5" s="18">
        <v>8599900000</v>
      </c>
      <c r="D5" s="18">
        <v>8893000000</v>
      </c>
      <c r="E5" s="18">
        <v>9597400000</v>
      </c>
      <c r="F5" s="8" t="s">
        <v>84</v>
      </c>
    </row>
    <row r="6" spans="1:6" x14ac:dyDescent="0.25">
      <c r="A6" t="s">
        <v>44</v>
      </c>
      <c r="B6" s="18">
        <v>2374900000</v>
      </c>
      <c r="C6" s="18">
        <v>2164900000</v>
      </c>
      <c r="D6" s="18">
        <v>2086900000</v>
      </c>
      <c r="E6" s="18">
        <v>1924200000</v>
      </c>
      <c r="F6" s="8" t="s">
        <v>85</v>
      </c>
    </row>
    <row r="7" spans="1:6" x14ac:dyDescent="0.25">
      <c r="A7" t="s">
        <v>86</v>
      </c>
      <c r="B7" s="18">
        <v>1478500000</v>
      </c>
      <c r="C7" s="18">
        <v>1354500000</v>
      </c>
      <c r="D7" s="18">
        <v>1264200000</v>
      </c>
      <c r="E7" s="18">
        <v>1122600000</v>
      </c>
      <c r="F7" s="8" t="s">
        <v>87</v>
      </c>
    </row>
    <row r="8" spans="1:6" x14ac:dyDescent="0.25">
      <c r="A8" t="s">
        <v>88</v>
      </c>
      <c r="B8" s="18">
        <v>4398100000</v>
      </c>
      <c r="C8" s="18">
        <v>2781100000</v>
      </c>
      <c r="D8" s="18">
        <v>2492900000</v>
      </c>
      <c r="E8" s="18">
        <v>2314900000</v>
      </c>
      <c r="F8" s="8" t="s">
        <v>89</v>
      </c>
    </row>
    <row r="9" spans="1:6" x14ac:dyDescent="0.25">
      <c r="A9" t="s">
        <v>90</v>
      </c>
      <c r="B9" s="18">
        <v>203400000</v>
      </c>
      <c r="C9" s="18">
        <v>79300000</v>
      </c>
      <c r="D9" s="18">
        <v>-234400000</v>
      </c>
      <c r="E9" s="18">
        <v>340800000</v>
      </c>
      <c r="F9" s="8" t="s">
        <v>91</v>
      </c>
    </row>
    <row r="10" spans="1:6" x14ac:dyDescent="0.25">
      <c r="A10" t="s">
        <v>92</v>
      </c>
      <c r="B10" s="18">
        <v>22314200000</v>
      </c>
      <c r="C10" s="18">
        <v>20327000000</v>
      </c>
      <c r="D10" s="18">
        <v>18797900000</v>
      </c>
      <c r="E10" s="18">
        <v>17294500000</v>
      </c>
      <c r="F10" s="8" t="s">
        <v>93</v>
      </c>
    </row>
    <row r="11" spans="1:6" x14ac:dyDescent="0.25">
      <c r="A11" t="s">
        <v>94</v>
      </c>
      <c r="B11" s="18">
        <v>27600000</v>
      </c>
      <c r="C11" s="18">
        <v>9800000</v>
      </c>
      <c r="D11" s="18">
        <v>42900000</v>
      </c>
      <c r="E11" s="18">
        <v>28900000</v>
      </c>
      <c r="F11" s="8" t="s">
        <v>95</v>
      </c>
    </row>
    <row r="12" spans="1:6" x14ac:dyDescent="0.25">
      <c r="A12" t="s">
        <v>32</v>
      </c>
      <c r="B12" s="34">
        <v>323800000</v>
      </c>
      <c r="C12" s="34">
        <v>316500000</v>
      </c>
      <c r="D12" s="34">
        <v>315900000</v>
      </c>
      <c r="E12" s="34">
        <v>316100000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2026-09-19T00:06:35Z</dcterms:modified>
</cp:coreProperties>
</file>