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<sst xmlns="http://schemas.openxmlformats.org/spreadsheetml/2006/main" count="113" uniqueCount="101">
  <si>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Welltower Inc. (WELL)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</si>
  <si>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</si>
  <si>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</si>
  <si>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</si>
  <si>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</si>
  <si>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</si>
  <si>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</si>
  <si>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</si>
  <si>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</si>
  <si>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</si>
  <si>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</si>
  <si>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</si>
  <si>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</si>
  <si>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</si>
  <si>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</si>
  <si>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</si>
  <si>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</si>
  <si>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</si>
  <si>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</si>
  <si>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</si>
  <si>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</si>
  <si>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</si>
  <si>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</si>
  <si>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</si>
  <si>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</si>
  <si>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</si>
  <si>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</si>
  <si>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</si>
  <si>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</si>
  <si>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</si>
  <si>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</si>
  <si>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</si>
  <si>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</si>
  <si>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</si>
  <si>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</si>
  <si>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</si>
  <si>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</si>
  <si>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</si>
  <si>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</si>
  <si>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</si>
  <si>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</si>
  <si>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</si>
  <si>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</si>
  <si>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</si>
  <si>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</si>
  <si>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</si>
  <si>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</si>
  <si>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</si>
  <si>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</si>
  <si>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</si>
  <si>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</si>
  <si>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</si>
  <si>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</si>
  <si>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</si>
  <si>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</si>
  <si>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</si>
  <si>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</si>
  <si>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</si>
  <si>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</si>
  <si>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</si>
  <si>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</si>
  <si>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</si>
  <si>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</si>
  <si>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</si>
  <si>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</si>
  <si>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</si>
  <si>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</si>
  <si>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</si>
  <si>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</si>
  <si>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</si>
  <si>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</si>
  <si>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</si>
  <si>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</si>
  <si>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</si>
  <si>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</si>
  <si>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</si>
  <si>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</si>
  <si>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</si>
  <si>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</si>
  <si>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</si>
  <si>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</si>
  <si>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</si>
  <si>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</si>
  <si>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</si>
  <si>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</si>
  <si>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</si>
  <si>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</si>
  <si>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</si>
  <si>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</si>
  <si>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</si>
  <si>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</si>
  <si>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</si>
  <si>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</si>
  <si>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</si>
  <si>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</si>
  <si>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</si>
  <si>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</si>
  <si>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</si>
  <si>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0.59% of revenue, which is too low to be the company's real investment - property trusts and similar structures invest through lines that are not reported as capex. Capex has been set to 21.16% of revenue so the forecast is not handed free growth. Override it if the reported figure is right.</t>
  </si>
  <si>
    <t>Current EV/EBITDA of 72.7x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</si>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</sst>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0.22688873316084646</v>
      </c>
    </row>
    <row r="7" spans="1:2" x14ac:dyDescent="0.25">
      <c r="A7" t="s">
        <v>5</v>
      </c>
      <c r="B7" s="6">
        <v>0.11338505064295701</v>
      </c>
    </row>
    <row r="8" spans="1:2" x14ac:dyDescent="0.25">
      <c r="A8" t="s">
        <v>6</v>
      </c>
      <c r="B8" s="6">
        <v>0.01818041577273909</v>
      </c>
    </row>
    <row r="9" spans="1:2" x14ac:dyDescent="0.25">
      <c r="A9" t="s">
        <v>7</v>
      </c>
      <c r="B9" s="6">
        <v>0.2171454190661392</v>
      </c>
    </row>
    <row r="10" spans="1:2" x14ac:dyDescent="0.25">
      <c r="A10" t="s">
        <v>8</v>
      </c>
      <c r="B10" s="6">
        <v>0.21160046491815715</v>
      </c>
    </row>
    <row r="11" spans="1:2" x14ac:dyDescent="0.25">
      <c r="A11" t="s">
        <v>9</v>
      </c>
      <c r="B11" s="6">
        <v>0.09979783317540532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0.09073466252445912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0.8392</v>
      </c>
      <c r="C19" s="8" t="s">
        <v>19</v>
      </c>
    </row>
    <row r="20" spans="1:2" x14ac:dyDescent="0.25">
      <c r="A20" t="s">
        <v>20</v>
      </c>
      <c r="B20" s="10">
        <f>B17+B19*B18</f>
        <v>0.096136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164917313536</v>
      </c>
    </row>
    <row r="23" spans="1:2" x14ac:dyDescent="0.25">
      <c r="A23" t="s">
        <v>24</v>
      </c>
      <c r="B23" s="11">
        <v>21380295000</v>
      </c>
    </row>
    <row r="24" spans="1:2" x14ac:dyDescent="0.25">
      <c r="A24" t="s">
        <v>25</v>
      </c>
      <c r="B24" s="10">
        <f>B22/(B22+B23)</f>
        <v>0.8852358053975315</v>
      </c>
    </row>
    <row r="25" spans="1:2" x14ac:dyDescent="0.25">
      <c r="A25" t="s">
        <v>26</v>
      </c>
      <c r="B25" s="10">
        <f>1-B24</f>
        <v>0.11476419460246845</v>
      </c>
    </row>
    <row r="26" spans="1:2" x14ac:dyDescent="0.25">
      <c r="A26" t="s">
        <v>27</v>
      </c>
      <c r="B26" s="12">
        <f>B24*B20+B25*B21*(1-B8)</f>
        <v>0.09073466252445912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10667136000</v>
      </c>
      <c r="C29" s="8" t="s">
        <v>30</v>
      </c>
    </row>
    <row r="30" spans="1:2" x14ac:dyDescent="0.25">
      <c r="A30" t="s">
        <v>31</v>
      </c>
      <c r="B30" s="11">
        <v>16346617000</v>
      </c>
    </row>
    <row r="31" spans="1:2" x14ac:dyDescent="0.25">
      <c r="A31" t="s">
        <v>32</v>
      </c>
      <c r="B31" s="13">
        <v>679521000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0.22688873316084646</v>
      </c>
      <c r="C5" s="10">
        <f>Assumptions!B6</f>
        <v>0.22688873316084646</v>
      </c>
      <c r="D5" s="10">
        <f>Assumptions!B6</f>
        <v>0.22688873316084646</v>
      </c>
      <c r="E5" s="10">
        <f>Assumptions!B6</f>
        <v>0.22688873316084646</v>
      </c>
      <c r="F5" s="10">
        <f>Assumptions!B6</f>
        <v>0.22688873316084646</v>
      </c>
    </row>
    <row r="6" spans="1:6" x14ac:dyDescent="0.25">
      <c r="A6" t="s">
        <v>43</v>
      </c>
      <c r="B6" s="18">
        <f>Assumptions!B29*(1+B5)</f>
        <v>13087388973.49446</v>
      </c>
      <c r="C6" s="18">
        <f>B6*(1+C5)</f>
        <v>16056770078.073847</v>
      </c>
      <c r="D6" s="18">
        <f>C6*(1+D5)</f>
        <v>19699870299.743008</v>
      </c>
      <c r="E6" s="18">
        <f>D6*(1+E5)</f>
        <v>24169548915.484684</v>
      </c>
      <c r="F6" s="18">
        <f>E6*(1+F5)</f>
        <v>29653347249.988113</v>
      </c>
    </row>
    <row r="7" spans="1:6" x14ac:dyDescent="0.25">
      <c r="A7" t="s">
        <v>5</v>
      </c>
      <c r="B7" s="10">
        <f>Assumptions!B7</f>
        <v>0.11338505064295701</v>
      </c>
      <c r="C7" s="10">
        <f>Assumptions!B7</f>
        <v>0.11338505064295701</v>
      </c>
      <c r="D7" s="10">
        <f>Assumptions!B7</f>
        <v>0.11338505064295701</v>
      </c>
      <c r="E7" s="10">
        <f>Assumptions!B7</f>
        <v>0.11338505064295701</v>
      </c>
      <c r="F7" s="10">
        <f>Assumptions!B7</f>
        <v>0.11338505064295701</v>
      </c>
    </row>
    <row r="8" spans="1:6" x14ac:dyDescent="0.25">
      <c r="A8" t="s">
        <v>44</v>
      </c>
      <c r="B8" s="18">
        <f>B6*B7</f>
        <v>1483914261.5437465</v>
      </c>
      <c r="C8" s="18">
        <f>C6*C7</f>
        <v>1820597688.4647198</v>
      </c>
      <c r="D8" s="18">
        <f>D6*D7</f>
        <v>2233670791.5960455</v>
      </c>
      <c r="E8" s="18">
        <f>E6*E7</f>
        <v>2740465527.7996573</v>
      </c>
      <c r="F8" s="18">
        <f>F6*F7</f>
        <v>3362246279.6730924</v>
      </c>
    </row>
    <row r="9" spans="1:6" x14ac:dyDescent="0.25">
      <c r="A9" t="s">
        <v>45</v>
      </c>
      <c r="B9" s="18">
        <f>B8*(1-Assumptions!B8)</f>
        <v>1456936083.297784</v>
      </c>
      <c r="C9" s="18">
        <f>C8*(1-Assumptions!B8)</f>
        <v>1787498465.5335433</v>
      </c>
      <c r="D9" s="18">
        <f>D8*(1-Assumptions!B8)</f>
        <v>2193061727.905406</v>
      </c>
      <c r="E9" s="18">
        <f>E8*(1-Assumptions!B8)</f>
        <v>2690642725.0934005</v>
      </c>
      <c r="F9" s="18">
        <f>F8*(1-Assumptions!B8)</f>
        <v>3301119244.37829</v>
      </c>
    </row>
    <row r="10" spans="1:6" x14ac:dyDescent="0.25">
      <c r="A10" t="s">
        <v>46</v>
      </c>
      <c r="B10" s="18">
        <f>B6*Assumptions!B9</f>
        <v>2841866563.131024</v>
      </c>
      <c r="C10" s="18">
        <f>C6*Assumptions!B9</f>
        <v>3486654067.45199</v>
      </c>
      <c r="D10" s="18">
        <f>D6*Assumptions!B9</f>
        <v>4277736591.786285</v>
      </c>
      <c r="E10" s="18">
        <f>E6*Assumptions!B9</f>
        <v>5248306827.892472</v>
      </c>
      <c r="F10" s="18">
        <f>F6*Assumptions!B9</f>
        <v>6439088515.312416</v>
      </c>
    </row>
    <row r="11" spans="1:6" x14ac:dyDescent="0.25">
      <c r="A11" t="s">
        <v>47</v>
      </c>
      <c r="B11" s="18">
        <f>-B6*Assumptions!B10</f>
        <v>-2769297591.356191</v>
      </c>
      <c r="C11" s="18">
        <f>-C6*Assumptions!B10</f>
        <v>-3397620013.6043806</v>
      </c>
      <c r="D11" s="18">
        <f>-D6*Assumptions!B10</f>
        <v>-4168501714.2530165</v>
      </c>
      <c r="E11" s="18">
        <f>-E6*Assumptions!B10</f>
        <v>-5114287787.3787</v>
      </c>
      <c r="F11" s="18">
        <f>-F6*Assumptions!B10</f>
        <v>-6274662064.477041</v>
      </c>
    </row>
    <row r="12" spans="1:6" x14ac:dyDescent="0.25">
      <c r="A12" t="s">
        <v>48</v>
      </c>
      <c r="B12" s="18">
        <f>-(B6-Assumptions!B29)*Assumptions!B11</f>
        <v>-241536002.4910787</v>
      </c>
      <c r="C12" s="18">
        <f>-(C6-B6)*Assumptions!B11</f>
        <v>-296337800.1090145</v>
      </c>
      <c r="D12" s="18">
        <f>-(D6-C6)*Assumptions!B11</f>
        <v>-363573508.16342103</v>
      </c>
      <c r="E12" s="18">
        <f>-(E6-D6)*Assumptions!B11</f>
        <v>-446064240.8414644</v>
      </c>
      <c r="F12" s="18">
        <f>-(F6-E6)*Assumptions!B11</f>
        <v>-547271191.3543388</v>
      </c>
    </row>
    <row r="13" spans="1:6" x14ac:dyDescent="0.25">
      <c r="A13" s="19" t="s">
        <v>49</v>
      </c>
      <c r="B13" s="20">
        <f>B9+B10+B11+B12</f>
        <v>1287969052.5815384</v>
      </c>
      <c r="C13" s="20">
        <f>C9+C10+C11+C12</f>
        <v>1580194719.2721386</v>
      </c>
      <c r="D13" s="20">
        <f>D9+D10+D11+D12</f>
        <v>1938723097.2752528</v>
      </c>
      <c r="E13" s="20">
        <f>E9+E10+E11+E12</f>
        <v>2378597524.7657075</v>
      </c>
      <c r="F13" s="20">
        <f>F9+F10+F11+F12</f>
        <v>2918274503.8593264</v>
      </c>
    </row>
    <row r="14" spans="1:6" x14ac:dyDescent="0.25">
      <c r="A14" t="s">
        <v>50</v>
      </c>
      <c r="B14" s="21">
        <f>1/(1+Assumptions!$B$26)^(1-0.5*Assumptions!$B$32)</f>
        <v>0.9575036597324486</v>
      </c>
      <c r="C14" s="21">
        <f>1/(1+Assumptions!$B$26)^(2-0.5*Assumptions!$B$32)</f>
        <v>0.8778520502102196</v>
      </c>
      <c r="D14" s="21">
        <f>1/(1+Assumptions!$B$26)^(3-0.5*Assumptions!$B$32)</f>
        <v>0.8048263985472582</v>
      </c>
      <c r="E14" s="21">
        <f>1/(1+Assumptions!$B$26)^(4-0.5*Assumptions!$B$32)</f>
        <v>0.7378755128992799</v>
      </c>
      <c r="F14" s="21">
        <f>1/(1+Assumptions!$B$26)^(5-0.5*Assumptions!$B$32)</f>
        <v>0.6764940532755219</v>
      </c>
    </row>
    <row r="15" spans="1:6" x14ac:dyDescent="0.25">
      <c r="A15" s="19" t="s">
        <v>51</v>
      </c>
      <c r="B15" s="20">
        <f>B13*B14</f>
        <v>1233235081.4689574</v>
      </c>
      <c r="C15" s="20">
        <f>C13*C14</f>
        <v>1387177174.0444093</v>
      </c>
      <c r="D15" s="20">
        <f>D13*D14</f>
        <v>1560335528.1604276</v>
      </c>
      <c r="E15" s="20">
        <f>E13*E14</f>
        <v>1755108868.567454</v>
      </c>
      <c r="F15" s="20">
        <f>F13*F14</f>
        <v>1974195347.6864085</v>
      </c>
    </row>
    <row r="17" spans="1:2" x14ac:dyDescent="0.25">
      <c r="A17" s="22" t="s">
        <v>52</v>
      </c>
      <c r="B17" s="23">
        <f>SUM(B15:F15)</f>
        <v>7910051999.927656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2918274503.8593264</v>
      </c>
    </row>
    <row r="5" spans="1:2" x14ac:dyDescent="0.25">
      <c r="A5" t="s">
        <v>56</v>
      </c>
      <c r="B5" s="18">
        <f>IF(Assumptions!$B$33=0,B4,B4-Forecast!F11-Forecast!F10-Forecast!F12)</f>
        <v>3462556353.973442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0.27552866021032274</v>
      </c>
    </row>
    <row r="7" spans="1:2" x14ac:dyDescent="0.25">
      <c r="A7" t="s">
        <v>58</v>
      </c>
      <c r="B7" s="18">
        <f>-MAX(Forecast!F9,0)*B6</f>
        <v>-954033513.1130425</v>
      </c>
    </row>
    <row r="8" spans="1:2" x14ac:dyDescent="0.25">
      <c r="A8" t="s">
        <v>59</v>
      </c>
      <c r="B8" s="18">
        <f>IF(OR(Assumptions!$B$33=0,Assumptions!B12&lt;=0),B5,MAX(B5+B7,0))</f>
        <v>2508522840.8603997</v>
      </c>
    </row>
    <row r="9" spans="1:2" x14ac:dyDescent="0.25">
      <c r="A9" t="s">
        <v>60</v>
      </c>
      <c r="B9" s="18">
        <f>B8*(1+Assumptions!B12)/(Assumptions!B26-Assumptions!B12)</f>
        <v>39115374037.63474</v>
      </c>
    </row>
    <row r="10" spans="1:2" x14ac:dyDescent="0.25">
      <c r="A10" t="s">
        <v>61</v>
      </c>
      <c r="B10" s="18">
        <f>B9/(1+Assumptions!B26)^(5-0.5*Assumptions!B32)</f>
        <v>26461317928.107643</v>
      </c>
    </row>
    <row r="11" spans="1:2" x14ac:dyDescent="0.25">
      <c r="A11" t="s">
        <v>62</v>
      </c>
      <c r="B11" s="18">
        <f>Forecast!B17+B10</f>
        <v>34371369928.0353</v>
      </c>
    </row>
    <row r="12" spans="1:2" x14ac:dyDescent="0.25">
      <c r="A12" t="s">
        <v>63</v>
      </c>
      <c r="B12" s="18">
        <f>-Assumptions!B30</f>
        <v>-16346617000</v>
      </c>
    </row>
    <row r="13" spans="1:2" x14ac:dyDescent="0.25">
      <c r="A13" t="s">
        <v>64</v>
      </c>
      <c r="B13" s="18">
        <f>B11+B12</f>
        <v>18024752928.0353</v>
      </c>
    </row>
    <row r="14" spans="1:2" x14ac:dyDescent="0.25">
      <c r="A14" s="19" t="s">
        <v>65</v>
      </c>
      <c r="B14" s="24">
        <f>B13/Assumptions!B31</f>
        <v>26.525674597305017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9801334794.985508</v>
      </c>
    </row>
    <row r="18" spans="1:2" x14ac:dyDescent="0.25">
      <c r="A18" t="s">
        <v>60</v>
      </c>
      <c r="B18" s="18">
        <f>B17*Assumptions!B13</f>
        <v>196026695899.71014</v>
      </c>
    </row>
    <row r="19" spans="1:2" x14ac:dyDescent="0.25">
      <c r="A19" t="s">
        <v>61</v>
      </c>
      <c r="B19" s="18">
        <f>B18/(1+Assumptions!B26)^(5-0.5*Assumptions!B32)</f>
        <v>132610894059.40305</v>
      </c>
    </row>
    <row r="20" spans="1:2" x14ac:dyDescent="0.25">
      <c r="A20" t="s">
        <v>62</v>
      </c>
      <c r="B20" s="18">
        <f>Forecast!B17+B19</f>
        <v>140520946059.3307</v>
      </c>
    </row>
    <row r="21" spans="1:2" x14ac:dyDescent="0.25">
      <c r="A21" t="s">
        <v>63</v>
      </c>
      <c r="B21" s="18">
        <f>-Assumptions!B30</f>
        <v>-16346617000</v>
      </c>
    </row>
    <row r="22" spans="1:2" x14ac:dyDescent="0.25">
      <c r="A22" t="s">
        <v>64</v>
      </c>
      <c r="B22" s="18">
        <f>B20+B21</f>
        <v>124174329059.33069</v>
      </c>
    </row>
    <row r="23" spans="1:2" x14ac:dyDescent="0.25">
      <c r="A23" s="19" t="s">
        <v>65</v>
      </c>
      <c r="B23" s="25">
        <f>B22/Assumptions!B31</f>
        <v>182.73803025856552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228.87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26.525674597305017</v>
      </c>
    </row>
    <row r="29" spans="1:2" x14ac:dyDescent="0.25">
      <c r="A29" s="19" t="s">
        <v>73</v>
      </c>
      <c r="B29" s="12">
        <f>B28/B26-1</f>
        <v>-0.8841015659662471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0.070735</v>
      </c>
      <c r="B5" s="31">
        <v>41.952420193588424</v>
      </c>
      <c r="C5" s="31">
        <v>42.217246192051434</v>
      </c>
      <c r="D5" s="31">
        <v>42.482072190514444</v>
      </c>
      <c r="E5" s="31">
        <v>42.746898188977454</v>
      </c>
      <c r="F5" s="31">
        <v>43.01172418744045</v>
      </c>
    </row>
    <row r="6" spans="1:6" x14ac:dyDescent="0.25">
      <c r="A6" s="30">
        <v>0.080735</v>
      </c>
      <c r="B6" s="31">
        <v>33.05356328201099</v>
      </c>
      <c r="C6" s="31">
        <v>33.27608153836873</v>
      </c>
      <c r="D6" s="31">
        <v>33.49859979472645</v>
      </c>
      <c r="E6" s="31">
        <v>33.72111805108417</v>
      </c>
      <c r="F6" s="31">
        <v>33.9436363074419</v>
      </c>
    </row>
    <row r="7" spans="1:6" x14ac:dyDescent="0.25">
      <c r="A7" s="30">
        <v>0.090735</v>
      </c>
      <c r="B7" s="31">
        <v>26.145554142379872</v>
      </c>
      <c r="C7" s="31">
        <v>26.33550991981538</v>
      </c>
      <c r="D7" s="32">
        <v>26.52546569725087</v>
      </c>
      <c r="E7" s="31">
        <v>26.715421474686362</v>
      </c>
      <c r="F7" s="31">
        <v>26.90537725212186</v>
      </c>
    </row>
    <row r="8" spans="1:6" x14ac:dyDescent="0.25">
      <c r="A8" s="30">
        <v>0.100735</v>
      </c>
      <c r="B8" s="31">
        <v>20.634130532480143</v>
      </c>
      <c r="C8" s="31">
        <v>20.79834487639043</v>
      </c>
      <c r="D8" s="31">
        <v>20.96255922030073</v>
      </c>
      <c r="E8" s="31">
        <v>21.126773564211017</v>
      </c>
      <c r="F8" s="31">
        <v>21.290987908121306</v>
      </c>
    </row>
    <row r="9" spans="1:6" x14ac:dyDescent="0.25">
      <c r="A9" s="30">
        <v>0.110735</v>
      </c>
      <c r="B9" s="31">
        <v>16.139767065572105</v>
      </c>
      <c r="C9" s="31">
        <v>16.283194425858245</v>
      </c>
      <c r="D9" s="31">
        <v>16.426621786144363</v>
      </c>
      <c r="E9" s="31">
        <v>16.570049146430502</v>
      </c>
      <c r="F9" s="31">
        <v>16.713476506716624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10667136000</v>
      </c>
      <c r="C5" s="18">
        <v>7853618000</v>
      </c>
      <c r="D5" s="18">
        <v>6478231000</v>
      </c>
      <c r="E5" s="18">
        <v>5776068000</v>
      </c>
      <c r="F5" s="8" t="s">
        <v>84</v>
      </c>
    </row>
    <row r="6" spans="1:6" x14ac:dyDescent="0.25">
      <c r="A6" t="s">
        <v>44</v>
      </c>
      <c r="B6" s="18">
        <v>355168000</v>
      </c>
      <c r="C6" s="18">
        <v>1145698000</v>
      </c>
      <c r="D6" s="18">
        <v>940454000</v>
      </c>
      <c r="E6" s="18">
        <v>746220000</v>
      </c>
      <c r="F6" s="8" t="s">
        <v>85</v>
      </c>
    </row>
    <row r="7" spans="1:6" x14ac:dyDescent="0.25">
      <c r="A7" t="s">
        <v>86</v>
      </c>
      <c r="B7" s="18">
        <v>2138528000</v>
      </c>
      <c r="C7" s="18">
        <v>1679633000</v>
      </c>
      <c r="D7" s="18">
        <v>1443217000</v>
      </c>
      <c r="E7" s="18">
        <v>1336909000</v>
      </c>
      <c r="F7" s="8" t="s">
        <v>87</v>
      </c>
    </row>
    <row r="8" spans="1:6" x14ac:dyDescent="0.25">
      <c r="A8" t="s">
        <v>88</v>
      </c>
      <c r="B8" s="18">
        <v>33799000</v>
      </c>
      <c r="C8" s="18">
        <v>58115000</v>
      </c>
      <c r="D8" s="18">
        <v>50699000</v>
      </c>
      <c r="E8" s="18">
        <v>30491000</v>
      </c>
      <c r="F8" s="8" t="s">
        <v>89</v>
      </c>
    </row>
    <row r="9" spans="1:6" x14ac:dyDescent="0.25">
      <c r="A9" t="s">
        <v>90</v>
      </c>
      <c r="B9" s="18">
        <v>280783000</v>
      </c>
      <c r="C9" s="18">
        <v>42038000</v>
      </c>
      <c r="D9" s="18">
        <v>76411000</v>
      </c>
      <c r="E9" s="18">
        <v>140580000</v>
      </c>
      <c r="F9" s="8" t="s">
        <v>91</v>
      </c>
    </row>
    <row r="10" spans="1:6" x14ac:dyDescent="0.25">
      <c r="A10" t="s">
        <v>92</v>
      </c>
      <c r="B10" s="18">
        <v>21380295000</v>
      </c>
      <c r="C10" s="18">
        <v>16758356000</v>
      </c>
      <c r="D10" s="18">
        <v>16118779000</v>
      </c>
      <c r="E10" s="18">
        <v>14963912000</v>
      </c>
      <c r="F10" s="8" t="s">
        <v>93</v>
      </c>
    </row>
    <row r="11" spans="1:6" x14ac:dyDescent="0.25">
      <c r="A11" t="s">
        <v>94</v>
      </c>
      <c r="B11" s="18">
        <v>5033678000</v>
      </c>
      <c r="C11" s="18">
        <v>3506586000</v>
      </c>
      <c r="D11" s="18">
        <v>1993646000</v>
      </c>
      <c r="E11" s="18">
        <v>631681000</v>
      </c>
      <c r="F11" s="8" t="s">
        <v>95</v>
      </c>
    </row>
    <row r="12" spans="1:6" x14ac:dyDescent="0.25">
      <c r="A12" t="s">
        <v>32</v>
      </c>
      <c r="B12" s="34">
        <v>679521000</v>
      </c>
      <c r="C12" s="34">
        <v>608750000</v>
      </c>
      <c r="D12" s="34">
        <v>518701000</v>
      </c>
      <c r="E12" s="34">
        <v>465158000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2026-09-19T00:06:33Z</dcterms:modified>
</cp:coreProperties>
</file>