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<sst xmlns="http://schemas.openxmlformats.org/spreadsheetml/2006/main" count="112" uniqueCount="100">
  <si>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Wesfarmers Limited (WES.AX)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</si>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</sst>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0.027803097554365497</v>
      </c>
    </row>
    <row r="7" spans="1:2" x14ac:dyDescent="0.25">
      <c r="A7" t="s">
        <v>5</v>
      </c>
      <c r="B7" s="6">
        <v>0.08432112315461615</v>
      </c>
    </row>
    <row r="8" spans="1:2" x14ac:dyDescent="0.25">
      <c r="A8" t="s">
        <v>6</v>
      </c>
      <c r="B8" s="6">
        <v>0.2858443682928541</v>
      </c>
    </row>
    <row r="9" spans="1:2" x14ac:dyDescent="0.25">
      <c r="A9" t="s">
        <v>7</v>
      </c>
      <c r="B9" s="6">
        <v>0.039844924905597566</v>
      </c>
    </row>
    <row r="10" spans="1:2" x14ac:dyDescent="0.25">
      <c r="A10" t="s">
        <v>8</v>
      </c>
      <c r="B10" s="6">
        <v>0.026147453194130813</v>
      </c>
    </row>
    <row r="11" spans="1:2" x14ac:dyDescent="0.25">
      <c r="A11" t="s">
        <v>9</v>
      </c>
      <c r="B11" s="6">
        <v>0.18571428571428572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15.990531680511182</v>
      </c>
    </row>
    <row r="14" spans="1:3" x14ac:dyDescent="0.25">
      <c r="A14" t="s">
        <v>12</v>
      </c>
      <c r="B14" s="6">
        <v>0.19950806196123222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0.8693500000000001</v>
      </c>
      <c r="C19" s="8" t="s">
        <v>19</v>
      </c>
    </row>
    <row r="20" spans="1:2" x14ac:dyDescent="0.25">
      <c r="A20" t="s">
        <v>20</v>
      </c>
      <c r="B20" s="10">
        <f>B17+B19*B18</f>
        <v>0.105641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82909691904</v>
      </c>
    </row>
    <row r="23" spans="1:2" x14ac:dyDescent="0.25">
      <c r="A23" t="s">
        <v>24</v>
      </c>
      <c r="B23" s="11">
        <v>12716000000</v>
      </c>
    </row>
    <row r="24" spans="1:2" x14ac:dyDescent="0.25">
      <c r="A24" t="s">
        <v>25</v>
      </c>
      <c r="B24" s="10">
        <f>B22/(B22+B23)</f>
        <v>0.8670231843889216</v>
      </c>
    </row>
    <row r="25" spans="1:2" x14ac:dyDescent="0.25">
      <c r="A25" t="s">
        <v>26</v>
      </c>
      <c r="B25" s="10">
        <f>1-B24</f>
        <v>0.13297681561107844</v>
      </c>
    </row>
    <row r="26" spans="1:2" x14ac:dyDescent="0.25">
      <c r="A26" t="s">
        <v>27</v>
      </c>
      <c r="B26" s="12">
        <f>B24*B20+B25*B21*(1-B8)</f>
        <v>0.09667198548309465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47140000000</v>
      </c>
      <c r="C29" s="8" t="s">
        <v>30</v>
      </c>
    </row>
    <row r="30" spans="1:2" x14ac:dyDescent="0.25">
      <c r="A30" t="s">
        <v>31</v>
      </c>
      <c r="B30" s="11">
        <v>12186000000</v>
      </c>
    </row>
    <row r="31" spans="1:2" x14ac:dyDescent="0.25">
      <c r="A31" t="s">
        <v>32</v>
      </c>
      <c r="B31" s="13">
        <v>1134000000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0.027803097554365497</v>
      </c>
      <c r="C5" s="10">
        <f>Assumptions!B6</f>
        <v>0.027803097554365497</v>
      </c>
      <c r="D5" s="10">
        <f>Assumptions!B6</f>
        <v>0.027803097554365497</v>
      </c>
      <c r="E5" s="10">
        <f>Assumptions!B6</f>
        <v>0.027803097554365497</v>
      </c>
      <c r="F5" s="10">
        <f>Assumptions!B6</f>
        <v>0.027803097554365497</v>
      </c>
    </row>
    <row r="6" spans="1:6" x14ac:dyDescent="0.25">
      <c r="A6" t="s">
        <v>43</v>
      </c>
      <c r="B6" s="18">
        <f>Assumptions!B29*(1+B5)</f>
        <v>48450638018.71279</v>
      </c>
      <c r="C6" s="18">
        <f>B6*(1+C5)</f>
        <v>49797715834.11832</v>
      </c>
      <c r="D6" s="18">
        <f>C6*(1+D5)</f>
        <v>51182246585.43888</v>
      </c>
      <c r="E6" s="18">
        <f>D6*(1+E5)</f>
        <v>52605271580.30543</v>
      </c>
      <c r="F6" s="18">
        <f>E6*(1+F5)</f>
        <v>54067861077.92655</v>
      </c>
    </row>
    <row r="7" spans="1:6" x14ac:dyDescent="0.25">
      <c r="A7" t="s">
        <v>5</v>
      </c>
      <c r="B7" s="10">
        <f>Assumptions!B7</f>
        <v>0.08432112315461615</v>
      </c>
      <c r="C7" s="10">
        <f>Assumptions!B7</f>
        <v>0.08432112315461615</v>
      </c>
      <c r="D7" s="10">
        <f>Assumptions!B7</f>
        <v>0.08432112315461615</v>
      </c>
      <c r="E7" s="10">
        <f>Assumptions!B7</f>
        <v>0.08432112315461615</v>
      </c>
      <c r="F7" s="10">
        <f>Assumptions!B7</f>
        <v>0.08432112315461615</v>
      </c>
    </row>
    <row r="8" spans="1:6" x14ac:dyDescent="0.25">
      <c r="A8" t="s">
        <v>44</v>
      </c>
      <c r="B8" s="18">
        <f>B6*B7</f>
        <v>4085412215.2956085</v>
      </c>
      <c r="C8" s="18">
        <f>C6*C7</f>
        <v>4198999329.667269</v>
      </c>
      <c r="D8" s="18">
        <f>D6*D7</f>
        <v>4315744517.660724</v>
      </c>
      <c r="E8" s="18">
        <f>E6*E7</f>
        <v>4435735583.504963</v>
      </c>
      <c r="F8" s="18">
        <f>F6*F7</f>
        <v>4559062772.658522</v>
      </c>
    </row>
    <row r="9" spans="1:6" x14ac:dyDescent="0.25">
      <c r="A9" t="s">
        <v>45</v>
      </c>
      <c r="B9" s="18">
        <f>B8*(1-Assumptions!B8)</f>
        <v>2917620141.3985257</v>
      </c>
      <c r="C9" s="18">
        <f>C8*(1-Assumptions!B8)</f>
        <v>2998739018.816411</v>
      </c>
      <c r="D9" s="18">
        <f>D8*(1-Assumptions!B8)</f>
        <v>3082113252.2966456</v>
      </c>
      <c r="E9" s="18">
        <f>E8*(1-Assumptions!B8)</f>
        <v>3167805547.723852</v>
      </c>
      <c r="F9" s="18">
        <f>F8*(1-Assumptions!B8)</f>
        <v>3255880354.400479</v>
      </c>
    </row>
    <row r="10" spans="1:6" x14ac:dyDescent="0.25">
      <c r="A10" t="s">
        <v>46</v>
      </c>
      <c r="B10" s="18">
        <f>B6*Assumptions!B9</f>
        <v>1930512033.4839015</v>
      </c>
      <c r="C10" s="18">
        <f>C6*Assumptions!B9</f>
        <v>1984186247.880731</v>
      </c>
      <c r="D10" s="18">
        <f>D6*Assumptions!B9</f>
        <v>2039352771.6965897</v>
      </c>
      <c r="E10" s="18">
        <f>E6*Assumptions!B9</f>
        <v>2096053095.7558355</v>
      </c>
      <c r="F10" s="18">
        <f>F6*Assumptions!B9</f>
        <v>2154329864.456265</v>
      </c>
    </row>
    <row r="11" spans="1:6" x14ac:dyDescent="0.25">
      <c r="A11" t="s">
        <v>47</v>
      </c>
      <c r="B11" s="18">
        <f>-B6*Assumptions!B10</f>
        <v>-1266860789.8200676</v>
      </c>
      <c r="C11" s="18">
        <f>-C6*Assumptions!B10</f>
        <v>-1302083443.9472356</v>
      </c>
      <c r="D11" s="18">
        <f>-D6*Assumptions!B10</f>
        <v>-1338285396.963225</v>
      </c>
      <c r="E11" s="18">
        <f>-E6*Assumptions!B10</f>
        <v>-1375493876.410576</v>
      </c>
      <c r="F11" s="18">
        <f>-F6*Assumptions!B10</f>
        <v>-1413736866.8418517</v>
      </c>
    </row>
    <row r="12" spans="1:6" x14ac:dyDescent="0.25">
      <c r="A12" t="s">
        <v>48</v>
      </c>
      <c r="B12" s="18">
        <f>-(B6-Assumptions!B29)*Assumptions!B11</f>
        <v>-243404203.4752327</v>
      </c>
      <c r="C12" s="18">
        <f>-(C6-B6)*Assumptions!B11</f>
        <v>-250171594.28959754</v>
      </c>
      <c r="D12" s="18">
        <f>-(D6-C6)*Assumptions!B11</f>
        <v>-257127139.53096193</v>
      </c>
      <c r="E12" s="18">
        <f>-(E6-D6)*Assumptions!B11</f>
        <v>-264276070.47521582</v>
      </c>
      <c r="F12" s="18">
        <f>-(F6-E6)*Assumptions!B11</f>
        <v>-271623763.8439231</v>
      </c>
    </row>
    <row r="13" spans="1:6" x14ac:dyDescent="0.25">
      <c r="A13" s="19" t="s">
        <v>49</v>
      </c>
      <c r="B13" s="20">
        <f>B9+B10+B11+B12</f>
        <v>3337867181.587127</v>
      </c>
      <c r="C13" s="20">
        <f>C9+C10+C11+C12</f>
        <v>3430670228.4603086</v>
      </c>
      <c r="D13" s="20">
        <f>D9+D10+D11+D12</f>
        <v>3526053487.4990487</v>
      </c>
      <c r="E13" s="20">
        <f>E9+E10+E11+E12</f>
        <v>3624088696.593896</v>
      </c>
      <c r="F13" s="20">
        <f>F9+F10+F11+F12</f>
        <v>3724849588.170969</v>
      </c>
    </row>
    <row r="14" spans="1:6" x14ac:dyDescent="0.25">
      <c r="A14" t="s">
        <v>50</v>
      </c>
      <c r="B14" s="21">
        <f>1/(1+Assumptions!$B$26)^(1-0.5*Assumptions!$B$32)</f>
        <v>0.954908205476615</v>
      </c>
      <c r="C14" s="21">
        <f>1/(1+Assumptions!$B$26)^(2-0.5*Assumptions!$B$32)</f>
        <v>0.8707327424398177</v>
      </c>
      <c r="D14" s="21">
        <f>1/(1+Assumptions!$B$26)^(3-0.5*Assumptions!$B$32)</f>
        <v>0.793977373331235</v>
      </c>
      <c r="E14" s="21">
        <f>1/(1+Assumptions!$B$26)^(4-0.5*Assumptions!$B$32)</f>
        <v>0.7239880145032429</v>
      </c>
      <c r="F14" s="21">
        <f>1/(1+Assumptions!$B$26)^(5-0.5*Assumptions!$B$32)</f>
        <v>0.6601682399904828</v>
      </c>
    </row>
    <row r="15" spans="1:6" x14ac:dyDescent="0.25">
      <c r="A15" s="19" t="s">
        <v>51</v>
      </c>
      <c r="B15" s="20">
        <f>B13*B14</f>
        <v>3187356760.4886503</v>
      </c>
      <c r="C15" s="20">
        <f>C13*C14</f>
        <v>2987196896.4338803</v>
      </c>
      <c r="D15" s="20">
        <f>D13*D14</f>
        <v>2799606686.229935</v>
      </c>
      <c r="E15" s="20">
        <f>E13*E14</f>
        <v>2623796779.8306603</v>
      </c>
      <c r="F15" s="20">
        <f>F13*F14</f>
        <v>2459027396.852103</v>
      </c>
    </row>
    <row r="17" spans="1:2" x14ac:dyDescent="0.25">
      <c r="A17" s="22" t="s">
        <v>52</v>
      </c>
      <c r="B17" s="23">
        <f>SUM(B15:F15)</f>
        <v>14056984519.835228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3724849588.170969</v>
      </c>
    </row>
    <row r="5" spans="1:2" x14ac:dyDescent="0.25">
      <c r="A5" t="s">
        <v>56</v>
      </c>
      <c r="B5" s="18">
        <f>IF(Assumptions!$B$33=0,B4,B4-Forecast!F11-Forecast!F10-Forecast!F12)</f>
        <v>3255880354.400479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0.12530821939846182</v>
      </c>
    </row>
    <row r="7" spans="1:2" x14ac:dyDescent="0.25">
      <c r="A7" t="s">
        <v>58</v>
      </c>
      <c r="B7" s="18">
        <f>-MAX(Forecast!F9,0)*B6</f>
        <v>-407988569.78435683</v>
      </c>
    </row>
    <row r="8" spans="1:2" x14ac:dyDescent="0.25">
      <c r="A8" t="s">
        <v>59</v>
      </c>
      <c r="B8" s="18">
        <f>IF(OR(Assumptions!$B$33=0,Assumptions!B12&lt;=0),B5,MAX(B5+B7,0))</f>
        <v>2847891784.6161222</v>
      </c>
    </row>
    <row r="9" spans="1:2" x14ac:dyDescent="0.25">
      <c r="A9" t="s">
        <v>60</v>
      </c>
      <c r="B9" s="18">
        <f>B8*(1+Assumptions!B12)/(Assumptions!B26-Assumptions!B12)</f>
        <v>40728452819.54766</v>
      </c>
    </row>
    <row r="10" spans="1:2" x14ac:dyDescent="0.25">
      <c r="A10" t="s">
        <v>61</v>
      </c>
      <c r="B10" s="18">
        <f>B9/(1+Assumptions!B26)^(5-0.5*Assumptions!B32)</f>
        <v>26887631015.416195</v>
      </c>
    </row>
    <row r="11" spans="1:2" x14ac:dyDescent="0.25">
      <c r="A11" t="s">
        <v>62</v>
      </c>
      <c r="B11" s="18">
        <f>Forecast!B17+B10</f>
        <v>40944615535.25142</v>
      </c>
    </row>
    <row r="12" spans="1:2" x14ac:dyDescent="0.25">
      <c r="A12" t="s">
        <v>63</v>
      </c>
      <c r="B12" s="18">
        <f>-Assumptions!B30</f>
        <v>-12186000000</v>
      </c>
    </row>
    <row r="13" spans="1:2" x14ac:dyDescent="0.25">
      <c r="A13" t="s">
        <v>64</v>
      </c>
      <c r="B13" s="18">
        <f>B11+B12</f>
        <v>28758615535.25142</v>
      </c>
    </row>
    <row r="14" spans="1:2" x14ac:dyDescent="0.25">
      <c r="A14" s="19" t="s">
        <v>65</v>
      </c>
      <c r="B14" s="24">
        <f>B13/Assumptions!B31</f>
        <v>25.360331159833702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6713392637.114786</v>
      </c>
    </row>
    <row r="18" spans="1:2" x14ac:dyDescent="0.25">
      <c r="A18" t="s">
        <v>60</v>
      </c>
      <c r="B18" s="18">
        <f>B17*Assumptions!B13</f>
        <v>107350717647.4945</v>
      </c>
    </row>
    <row r="19" spans="1:2" x14ac:dyDescent="0.25">
      <c r="A19" t="s">
        <v>61</v>
      </c>
      <c r="B19" s="18">
        <f>B18/(1+Assumptions!B26)^(5-0.5*Assumptions!B32)</f>
        <v>70869534331.0617</v>
      </c>
    </row>
    <row r="20" spans="1:2" x14ac:dyDescent="0.25">
      <c r="A20" t="s">
        <v>62</v>
      </c>
      <c r="B20" s="18">
        <f>Forecast!B17+B19</f>
        <v>84926518850.89694</v>
      </c>
    </row>
    <row r="21" spans="1:2" x14ac:dyDescent="0.25">
      <c r="A21" t="s">
        <v>63</v>
      </c>
      <c r="B21" s="18">
        <f>-Assumptions!B30</f>
        <v>-12186000000</v>
      </c>
    </row>
    <row r="22" spans="1:2" x14ac:dyDescent="0.25">
      <c r="A22" t="s">
        <v>64</v>
      </c>
      <c r="B22" s="18">
        <f>B20+B21</f>
        <v>72740518850.89694</v>
      </c>
    </row>
    <row r="23" spans="1:2" x14ac:dyDescent="0.25">
      <c r="A23" s="19" t="s">
        <v>65</v>
      </c>
      <c r="B23" s="25">
        <f>B22/Assumptions!B31</f>
        <v>64.14507835176097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25.360331159833702</v>
      </c>
    </row>
    <row r="29" spans="1:2" x14ac:dyDescent="0.25">
      <c r="A29" s="19" t="s">
        <v>73</v>
      </c>
      <c r="B29" s="12">
        <f>B28/B26-1</f>
        <v>-0.6527409125039887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0.076672</v>
      </c>
      <c r="B5" s="31">
        <v>33.54807894545412</v>
      </c>
      <c r="C5" s="31">
        <v>35.55241406350759</v>
      </c>
      <c r="D5" s="31">
        <v>37.934657987697854</v>
      </c>
      <c r="E5" s="31">
        <v>40.81626752493381</v>
      </c>
      <c r="F5" s="31">
        <v>44.37699128808945</v>
      </c>
    </row>
    <row r="6" spans="1:6" x14ac:dyDescent="0.25">
      <c r="A6" s="30">
        <v>0.086672</v>
      </c>
      <c r="B6" s="31">
        <v>27.792312942134405</v>
      </c>
      <c r="C6" s="31">
        <v>29.11202382324473</v>
      </c>
      <c r="D6" s="31">
        <v>30.63769672762419</v>
      </c>
      <c r="E6" s="31">
        <v>32.42384588362253</v>
      </c>
      <c r="F6" s="31">
        <v>34.5460856234561</v>
      </c>
    </row>
    <row r="7" spans="1:6" x14ac:dyDescent="0.25">
      <c r="A7" s="30">
        <v>0.096672</v>
      </c>
      <c r="B7" s="31">
        <v>23.434906218734028</v>
      </c>
      <c r="C7" s="31">
        <v>24.337932169733712</v>
      </c>
      <c r="D7" s="32">
        <v>25.36032455602467</v>
      </c>
      <c r="E7" s="31">
        <v>26.528938677123485</v>
      </c>
      <c r="F7" s="31">
        <v>27.879338906199784</v>
      </c>
    </row>
    <row r="8" spans="1:6" x14ac:dyDescent="0.25">
      <c r="A8" s="30">
        <v>0.106672</v>
      </c>
      <c r="B8" s="31">
        <v>20.01879458641047</v>
      </c>
      <c r="C8" s="31">
        <v>20.654053748749316</v>
      </c>
      <c r="D8" s="31">
        <v>21.361511166677513</v>
      </c>
      <c r="E8" s="31">
        <v>22.155291603261634</v>
      </c>
      <c r="F8" s="31">
        <v>23.053461322591403</v>
      </c>
    </row>
    <row r="9" spans="1:6" x14ac:dyDescent="0.25">
      <c r="A9" s="30">
        <v>0.116672</v>
      </c>
      <c r="B9" s="31">
        <v>17.266699871617266</v>
      </c>
      <c r="C9" s="31">
        <v>17.72263032049339</v>
      </c>
      <c r="D9" s="31">
        <v>18.223518658482284</v>
      </c>
      <c r="E9" s="31">
        <v>18.777145579887666</v>
      </c>
      <c r="F9" s="31">
        <v>19.393197130738127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47140000000</v>
      </c>
      <c r="C5" s="18">
        <v>45576000000</v>
      </c>
      <c r="D5" s="18">
        <v>44047000000</v>
      </c>
      <c r="E5" s="18">
        <v>43417000000</v>
      </c>
      <c r="F5" s="8" t="s">
        <v>84</v>
      </c>
    </row>
    <row r="6" spans="1:6" x14ac:dyDescent="0.25">
      <c r="A6" t="s">
        <v>44</v>
      </c>
      <c r="B6" s="18">
        <v>4103000000</v>
      </c>
      <c r="C6" s="18">
        <v>3822000000</v>
      </c>
      <c r="D6" s="18">
        <v>3707000000</v>
      </c>
      <c r="E6" s="18">
        <v>3570000000</v>
      </c>
      <c r="F6" s="8" t="s">
        <v>85</v>
      </c>
    </row>
    <row r="7" spans="1:6" x14ac:dyDescent="0.25">
      <c r="A7" t="s">
        <v>86</v>
      </c>
      <c r="B7" s="18">
        <v>1844000000</v>
      </c>
      <c r="C7" s="18">
        <v>1833000000</v>
      </c>
      <c r="D7" s="18">
        <v>1800000000</v>
      </c>
      <c r="E7" s="18">
        <v>1701000000</v>
      </c>
      <c r="F7" s="8" t="s">
        <v>87</v>
      </c>
    </row>
    <row r="8" spans="1:6" x14ac:dyDescent="0.25">
      <c r="A8" t="s">
        <v>88</v>
      </c>
      <c r="B8" s="18">
        <v>1194000000</v>
      </c>
      <c r="C8" s="18">
        <v>1147000000</v>
      </c>
      <c r="D8" s="18">
        <v>1076000000</v>
      </c>
      <c r="E8" s="18">
        <v>1288000000</v>
      </c>
      <c r="F8" s="8" t="s">
        <v>89</v>
      </c>
    </row>
    <row r="9" spans="1:6" x14ac:dyDescent="0.25">
      <c r="A9" t="s">
        <v>90</v>
      </c>
      <c r="B9" s="18">
        <v>358000000</v>
      </c>
      <c r="C9" s="18">
        <v>-71000000</v>
      </c>
      <c r="D9" s="18">
        <v>117000000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12716000000</v>
      </c>
      <c r="C10" s="18">
        <v>11168000000</v>
      </c>
      <c r="D10" s="18">
        <v>11278000000</v>
      </c>
      <c r="E10" s="18">
        <v>11169000000</v>
      </c>
      <c r="F10" s="8" t="s">
        <v>93</v>
      </c>
    </row>
    <row r="11" spans="1:6" x14ac:dyDescent="0.25">
      <c r="A11" t="s">
        <v>94</v>
      </c>
      <c r="B11" s="18">
        <v>530000000</v>
      </c>
      <c r="C11" s="18">
        <v>638000000</v>
      </c>
      <c r="D11" s="18">
        <v>835000000</v>
      </c>
      <c r="E11" s="18">
        <v>673000000</v>
      </c>
      <c r="F11" s="8" t="s">
        <v>95</v>
      </c>
    </row>
    <row r="12" spans="1:6" x14ac:dyDescent="0.25">
      <c r="A12" t="s">
        <v>32</v>
      </c>
      <c r="B12" s="34">
        <v>1134000000</v>
      </c>
      <c r="C12" s="34">
        <v>1134000000</v>
      </c>
      <c r="D12" s="34">
        <v>1133000000</v>
      </c>
      <c r="E12" s="34">
        <v>1132812500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2026-09-19T00:06:32Z</dcterms:modified>
</cp:coreProperties>
</file>