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<sst xmlns="http://schemas.openxmlformats.org/spreadsheetml/2006/main" count="113" uniqueCount="100">
  <si>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Worley Limited (WOR.AX)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</si>
  <si>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</si>
  <si>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</si>
  <si>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</si>
  <si>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</si>
  <si>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</si>
  <si>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</si>
  <si>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</si>
  <si>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</si>
  <si>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</si>
  <si>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</si>
  <si>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</si>
  <si>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</si>
  <si>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</si>
  <si>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</si>
  <si>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</si>
  <si>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</si>
  <si>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</si>
  <si>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</si>
  <si>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</si>
  <si>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</si>
  <si>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</si>
  <si>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</si>
  <si>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</si>
  <si>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</si>
  <si>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</si>
  <si>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</si>
  <si>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</si>
  <si>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</si>
  <si>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</si>
  <si>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</si>
  <si>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</si>
  <si>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</si>
  <si>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</si>
  <si>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</si>
  <si>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</si>
  <si>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</si>
  <si>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</si>
  <si>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</si>
  <si>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</si>
  <si>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</si>
  <si>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</si>
  <si>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</si>
  <si>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</si>
  <si>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</si>
  <si>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</si>
  <si>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</si>
  <si>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</si>
  <si>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</si>
  <si>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</si>
  <si>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</si>
  <si>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</si>
  <si>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</si>
  <si>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</si>
  <si>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</si>
  <si>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</si>
  <si>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</si>
  <si>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</si>
  <si>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</si>
  <si>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</si>
  <si>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</si>
  <si>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</si>
  <si>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</si>
  <si>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</si>
  <si>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</si>
  <si>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</si>
  <si>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</si>
  <si>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</si>
  <si>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</si>
  <si>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</si>
  <si>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</si>
  <si>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</si>
  <si>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</si>
  <si>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</si>
  <si>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</si>
  <si>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</si>
  <si>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</si>
  <si>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</si>
  <si>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</si>
  <si>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</si>
  <si>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</si>
  <si>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</si>
  <si>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</si>
  <si>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</si>
  <si>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</si>
  <si>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</si>
  <si>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</si>
  <si>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</si>
  <si>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</si>
  <si>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</si>
  <si>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</si>
  <si>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</si>
  <si>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</si>
  <si>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</si>
  <si>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</si>
  <si>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</si>
  <si>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</si>
  <si>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</si>
  <si>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0.70% of revenue, which is too low to be the company's real investment - property trusts and similar structures invest through lines that are not reported as capex. Capex has been set to 1.07% of revenue so the forecast is not handed free growth.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</si>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</sst>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-0.01932795084817107</v>
      </c>
    </row>
    <row r="7" spans="1:2" x14ac:dyDescent="0.25">
      <c r="A7" t="s">
        <v>5</v>
      </c>
      <c r="B7" s="6">
        <v>0.0481702401778014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0.017481872251110565</v>
      </c>
    </row>
    <row r="10" spans="1:2" x14ac:dyDescent="0.25">
      <c r="A10" t="s">
        <v>8</v>
      </c>
      <c r="B10" s="6">
        <v>0.010694400737586372</v>
      </c>
    </row>
    <row r="11" spans="1:2" x14ac:dyDescent="0.25">
      <c r="A11" t="s">
        <v>9</v>
      </c>
      <c r="B11" s="6">
        <v>-0.026455026455026454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16.357952481203007</v>
      </c>
    </row>
    <row r="14" spans="1:3" x14ac:dyDescent="0.25">
      <c r="A14" t="s">
        <v>12</v>
      </c>
      <c r="B14" s="6">
        <v>0.07013487180408101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0.60135</v>
      </c>
      <c r="C19" s="8" t="s">
        <v>19</v>
      </c>
    </row>
    <row r="20" spans="1:2" x14ac:dyDescent="0.25">
      <c r="A20" t="s">
        <v>20</v>
      </c>
      <c r="B20" s="10">
        <f>B17+B19*B18</f>
        <v>0.089561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4788823040</v>
      </c>
    </row>
    <row r="23" spans="1:2" x14ac:dyDescent="0.25">
      <c r="A23" t="s">
        <v>24</v>
      </c>
      <c r="B23" s="11">
        <v>2845000000</v>
      </c>
    </row>
    <row r="24" spans="1:2" x14ac:dyDescent="0.25">
      <c r="A24" t="s">
        <v>25</v>
      </c>
      <c r="B24" s="10">
        <f>B22/(B22+B23)</f>
        <v>0.6273164854499954</v>
      </c>
    </row>
    <row r="25" spans="1:2" x14ac:dyDescent="0.25">
      <c r="A25" t="s">
        <v>26</v>
      </c>
      <c r="B25" s="10">
        <f>1-B24</f>
        <v>0.3726835145500046</v>
      </c>
    </row>
    <row r="26" spans="1:2" x14ac:dyDescent="0.25">
      <c r="A26" t="s">
        <v>27</v>
      </c>
      <c r="B26" s="12">
        <f>B24*B20+B25*B21*(1-B8)</f>
        <v>0.07013487180408101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10680000000</v>
      </c>
      <c r="C29" s="8" t="s">
        <v>30</v>
      </c>
    </row>
    <row r="30" spans="1:2" x14ac:dyDescent="0.25">
      <c r="A30" t="s">
        <v>31</v>
      </c>
      <c r="B30" s="11">
        <v>1738000000</v>
      </c>
    </row>
    <row r="31" spans="1:2" x14ac:dyDescent="0.25">
      <c r="A31" t="s">
        <v>32</v>
      </c>
      <c r="B31" s="13">
        <v>508321467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-0.01932795084817107</v>
      </c>
      <c r="C5" s="10">
        <f>Assumptions!B6</f>
        <v>-0.01932795084817107</v>
      </c>
      <c r="D5" s="10">
        <f>Assumptions!B6</f>
        <v>-0.01932795084817107</v>
      </c>
      <c r="E5" s="10">
        <f>Assumptions!B6</f>
        <v>-0.01932795084817107</v>
      </c>
      <c r="F5" s="10">
        <f>Assumptions!B6</f>
        <v>-0.01932795084817107</v>
      </c>
    </row>
    <row r="6" spans="1:6" x14ac:dyDescent="0.25">
      <c r="A6" t="s">
        <v>43</v>
      </c>
      <c r="B6" s="18">
        <f>Assumptions!B29*(1+B5)</f>
        <v>10473577484.941532</v>
      </c>
      <c r="C6" s="18">
        <f>B6*(1+C5)</f>
        <v>10271144694.10807</v>
      </c>
      <c r="D6" s="18">
        <f>C6*(1+D5)</f>
        <v>10072624514.305897</v>
      </c>
      <c r="E6" s="18">
        <f>D6*(1+E5)</f>
        <v>9877941322.78131</v>
      </c>
      <c r="F6" s="18">
        <f>E6*(1+F5)</f>
        <v>9687020958.413473</v>
      </c>
    </row>
    <row r="7" spans="1:6" x14ac:dyDescent="0.25">
      <c r="A7" t="s">
        <v>5</v>
      </c>
      <c r="B7" s="10">
        <f>Assumptions!B7</f>
        <v>0.0481702401778014</v>
      </c>
      <c r="C7" s="10">
        <f>Assumptions!B7</f>
        <v>0.0481702401778014</v>
      </c>
      <c r="D7" s="10">
        <f>Assumptions!B7</f>
        <v>0.0481702401778014</v>
      </c>
      <c r="E7" s="10">
        <f>Assumptions!B7</f>
        <v>0.0481702401778014</v>
      </c>
      <c r="F7" s="10">
        <f>Assumptions!B7</f>
        <v>0.0481702401778014</v>
      </c>
    </row>
    <row r="8" spans="1:6" x14ac:dyDescent="0.25">
      <c r="A8" t="s">
        <v>44</v>
      </c>
      <c r="B8" s="18">
        <f>B6*B7</f>
        <v>504514742.97044677</v>
      </c>
      <c r="C8" s="18">
        <f>C6*C7</f>
        <v>494763506.81613624</v>
      </c>
      <c r="D8" s="18">
        <f>D6*D7</f>
        <v>485200742.07492524</v>
      </c>
      <c r="E8" s="18">
        <f>E6*E7</f>
        <v>475822805.98060495</v>
      </c>
      <c r="F8" s="18">
        <f>F6*F7</f>
        <v>466626126.17417294</v>
      </c>
    </row>
    <row r="9" spans="1:6" x14ac:dyDescent="0.25">
      <c r="A9" t="s">
        <v>45</v>
      </c>
      <c r="B9" s="18">
        <f>B8*(1-Assumptions!B8)</f>
        <v>353160320.07931274</v>
      </c>
      <c r="C9" s="18">
        <f>C8*(1-Assumptions!B8)</f>
        <v>346334454.77129537</v>
      </c>
      <c r="D9" s="18">
        <f>D8*(1-Assumptions!B8)</f>
        <v>339640519.45244765</v>
      </c>
      <c r="E9" s="18">
        <f>E8*(1-Assumptions!B8)</f>
        <v>333075964.1864234</v>
      </c>
      <c r="F9" s="18">
        <f>F8*(1-Assumptions!B8)</f>
        <v>326638288.32192105</v>
      </c>
    </row>
    <row r="10" spans="1:6" x14ac:dyDescent="0.25">
      <c r="A10" t="s">
        <v>46</v>
      </c>
      <c r="B10" s="18">
        <f>B6*Assumptions!B9</f>
        <v>183097743.60385576</v>
      </c>
      <c r="C10" s="18">
        <f>C6*Assumptions!B9</f>
        <v>179558839.4150694</v>
      </c>
      <c r="D10" s="18">
        <f>D6*Assumptions!B9</f>
        <v>176088334.9925003</v>
      </c>
      <c r="E10" s="18">
        <f>E6*Assumptions!B9</f>
        <v>172684908.30882895</v>
      </c>
      <c r="F10" s="18">
        <f>F6*Assumptions!B9</f>
        <v>169347262.88881496</v>
      </c>
    </row>
    <row r="11" spans="1:6" x14ac:dyDescent="0.25">
      <c r="A11" t="s">
        <v>47</v>
      </c>
      <c r="B11" s="18">
        <f>-B6*Assumptions!B10</f>
        <v>-112008634.78012674</v>
      </c>
      <c r="C11" s="18">
        <f>-C6*Assumptions!B10</f>
        <v>-109843737.3925257</v>
      </c>
      <c r="D11" s="18">
        <f>-D6*Assumptions!B10</f>
        <v>-107720683.03522356</v>
      </c>
      <c r="E11" s="18">
        <f>-E6*Assumptions!B10</f>
        <v>-105638662.96818733</v>
      </c>
      <c r="F11" s="18">
        <f>-F6*Assumptions!B10</f>
        <v>-103596884.08267169</v>
      </c>
    </row>
    <row r="12" spans="1:6" x14ac:dyDescent="0.25">
      <c r="A12" t="s">
        <v>48</v>
      </c>
      <c r="B12" s="18">
        <f>-(B6-Assumptions!B29)*Assumptions!B11</f>
        <v>-5460913.096784864</v>
      </c>
      <c r="C12" s="18">
        <f>-(C6-B6)*Assumptions!B11</f>
        <v>-5355364.836864067</v>
      </c>
      <c r="D12" s="18">
        <f>-(D6-C6)*Assumptions!B11</f>
        <v>-5251856.608523111</v>
      </c>
      <c r="E12" s="18">
        <f>-(E6-D6)*Assumptions!B11</f>
        <v>-5150348.982131948</v>
      </c>
      <c r="F12" s="18">
        <f>-(F6-E6)*Assumptions!B11</f>
        <v>-5050803.290154391</v>
      </c>
    </row>
    <row r="13" spans="1:6" x14ac:dyDescent="0.25">
      <c r="A13" s="19" t="s">
        <v>49</v>
      </c>
      <c r="B13" s="20">
        <f>B9+B10+B11+B12</f>
        <v>418788515.8062569</v>
      </c>
      <c r="C13" s="20">
        <f>C9+C10+C11+C12</f>
        <v>410694191.95697504</v>
      </c>
      <c r="D13" s="20">
        <f>D9+D10+D11+D12</f>
        <v>402756314.8012013</v>
      </c>
      <c r="E13" s="20">
        <f>E9+E10+E11+E12</f>
        <v>394971860.5449331</v>
      </c>
      <c r="F13" s="20">
        <f>F9+F10+F11+F12</f>
        <v>387337863.83790994</v>
      </c>
    </row>
    <row r="14" spans="1:6" x14ac:dyDescent="0.25">
      <c r="A14" t="s">
        <v>50</v>
      </c>
      <c r="B14" s="21">
        <f>1/(1+Assumptions!$B$26)^(1-0.5*Assumptions!$B$32)</f>
        <v>0.9666755670038507</v>
      </c>
      <c r="C14" s="21">
        <f>1/(1+Assumptions!$B$26)^(2-0.5*Assumptions!$B$32)</f>
        <v>0.9033212471379295</v>
      </c>
      <c r="D14" s="21">
        <f>1/(1+Assumptions!$B$26)^(3-0.5*Assumptions!$B$32)</f>
        <v>0.8441190647446805</v>
      </c>
      <c r="E14" s="21">
        <f>1/(1+Assumptions!$B$26)^(4-0.5*Assumptions!$B$32)</f>
        <v>0.7887968955928208</v>
      </c>
      <c r="F14" s="21">
        <f>1/(1+Assumptions!$B$26)^(5-0.5*Assumptions!$B$32)</f>
        <v>0.7371004500236795</v>
      </c>
    </row>
    <row r="15" spans="1:6" x14ac:dyDescent="0.25">
      <c r="A15" s="19" t="s">
        <v>51</v>
      </c>
      <c r="B15" s="20">
        <f>B13*B14</f>
        <v>404832625.9717145</v>
      </c>
      <c r="C15" s="20">
        <f>C13*C14</f>
        <v>370988789.6708789</v>
      </c>
      <c r="D15" s="20">
        <f>D13*D14</f>
        <v>339974283.77000415</v>
      </c>
      <c r="E15" s="20">
        <f>E13*E14</f>
        <v>311552577.4443638</v>
      </c>
      <c r="F15" s="20">
        <f>F13*F14</f>
        <v>285506913.7461341</v>
      </c>
    </row>
    <row r="17" spans="1:2" x14ac:dyDescent="0.25">
      <c r="A17" s="22" t="s">
        <v>52</v>
      </c>
      <c r="B17" s="23">
        <f>SUM(B15:F15)</f>
        <v>1712855190.6030955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387337863.83790994</v>
      </c>
    </row>
    <row r="5" spans="1:2" x14ac:dyDescent="0.25">
      <c r="A5" t="s">
        <v>56</v>
      </c>
      <c r="B5" s="18">
        <f>IF(Assumptions!$B$33=0,B4,B4-Forecast!F11-Forecast!F10-Forecast!F12)</f>
        <v>372663553.4862213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0.3564560589750062</v>
      </c>
    </row>
    <row r="7" spans="1:2" x14ac:dyDescent="0.25">
      <c r="A7" t="s">
        <v>58</v>
      </c>
      <c r="B7" s="18">
        <f>-MAX(Forecast!F9,0)*B6</f>
        <v>-132838181.59931989</v>
      </c>
    </row>
    <row r="8" spans="1:2" x14ac:dyDescent="0.25">
      <c r="A8" t="s">
        <v>59</v>
      </c>
      <c r="B8" s="18">
        <f>IF(OR(Assumptions!$B$33=0,Assumptions!B12&lt;=0),B5,MAX(B5+B7,0))</f>
        <v>239825371.88690144</v>
      </c>
    </row>
    <row r="9" spans="1:2" x14ac:dyDescent="0.25">
      <c r="A9" t="s">
        <v>60</v>
      </c>
      <c r="B9" s="18">
        <f>B8*(1+Assumptions!B12)/(Assumptions!B26-Assumptions!B12)</f>
        <v>5446365445.572115</v>
      </c>
    </row>
    <row r="10" spans="1:2" x14ac:dyDescent="0.25">
      <c r="A10" t="s">
        <v>61</v>
      </c>
      <c r="B10" s="18">
        <f>B9/(1+Assumptions!B26)^(5-0.5*Assumptions!B32)</f>
        <v>4014518420.924624</v>
      </c>
    </row>
    <row r="11" spans="1:2" x14ac:dyDescent="0.25">
      <c r="A11" t="s">
        <v>62</v>
      </c>
      <c r="B11" s="18">
        <f>Forecast!B17+B10</f>
        <v>5727373611.5277195</v>
      </c>
    </row>
    <row r="12" spans="1:2" x14ac:dyDescent="0.25">
      <c r="A12" t="s">
        <v>63</v>
      </c>
      <c r="B12" s="18">
        <f>-Assumptions!B30</f>
        <v>-1738000000</v>
      </c>
    </row>
    <row r="13" spans="1:2" x14ac:dyDescent="0.25">
      <c r="A13" t="s">
        <v>64</v>
      </c>
      <c r="B13" s="18">
        <f>B11+B12</f>
        <v>3989373611.5277195</v>
      </c>
    </row>
    <row r="14" spans="1:2" x14ac:dyDescent="0.25">
      <c r="A14" s="19" t="s">
        <v>65</v>
      </c>
      <c r="B14" s="24">
        <f>B13/Assumptions!B31</f>
        <v>7.848131291940341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635973389.0629879</v>
      </c>
    </row>
    <row r="18" spans="1:2" x14ac:dyDescent="0.25">
      <c r="A18" t="s">
        <v>60</v>
      </c>
      <c r="B18" s="18">
        <f>B17*Assumptions!B13</f>
        <v>10403222477.601988</v>
      </c>
    </row>
    <row r="19" spans="1:2" x14ac:dyDescent="0.25">
      <c r="A19" t="s">
        <v>61</v>
      </c>
      <c r="B19" s="18">
        <f>B18/(1+Assumptions!B26)^(5-0.5*Assumptions!B32)</f>
        <v>7668219969.936884</v>
      </c>
    </row>
    <row r="20" spans="1:2" x14ac:dyDescent="0.25">
      <c r="A20" t="s">
        <v>62</v>
      </c>
      <c r="B20" s="18">
        <f>Forecast!B17+B19</f>
        <v>9381075160.53998</v>
      </c>
    </row>
    <row r="21" spans="1:2" x14ac:dyDescent="0.25">
      <c r="A21" t="s">
        <v>63</v>
      </c>
      <c r="B21" s="18">
        <f>-Assumptions!B30</f>
        <v>-1738000000</v>
      </c>
    </row>
    <row r="22" spans="1:2" x14ac:dyDescent="0.25">
      <c r="A22" t="s">
        <v>64</v>
      </c>
      <c r="B22" s="18">
        <f>B20+B21</f>
        <v>7643075160.53998</v>
      </c>
    </row>
    <row r="23" spans="1:2" x14ac:dyDescent="0.25">
      <c r="A23" s="19" t="s">
        <v>65</v>
      </c>
      <c r="B23" s="25">
        <f>B22/Assumptions!B31</f>
        <v>15.035908685202115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7.848131291940341</v>
      </c>
    </row>
    <row r="29" spans="1:2" x14ac:dyDescent="0.25">
      <c r="A29" s="19" t="s">
        <v>73</v>
      </c>
      <c r="B29" s="12">
        <f>B28/B26-1</f>
        <v>-0.20080129409976166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0.050135</v>
      </c>
      <c r="B5" s="31">
        <v>12.268328878262107</v>
      </c>
      <c r="C5" s="31">
        <v>12.470760397665813</v>
      </c>
      <c r="D5" s="31">
        <v>12.73156215890566</v>
      </c>
      <c r="E5" s="31">
        <v>13.094218325256652</v>
      </c>
      <c r="F5" s="31">
        <v>13.659674788801185</v>
      </c>
    </row>
    <row r="6" spans="1:6" x14ac:dyDescent="0.25">
      <c r="A6" s="30">
        <v>0.060135</v>
      </c>
      <c r="B6" s="31">
        <v>9.539857395503699</v>
      </c>
      <c r="C6" s="31">
        <v>9.586727495626091</v>
      </c>
      <c r="D6" s="31">
        <v>9.633597595748482</v>
      </c>
      <c r="E6" s="31">
        <v>9.680467695870874</v>
      </c>
      <c r="F6" s="31">
        <v>9.727337795993263</v>
      </c>
    </row>
    <row r="7" spans="1:6" x14ac:dyDescent="0.25">
      <c r="A7" s="30">
        <v>0.070135</v>
      </c>
      <c r="B7" s="31">
        <v>7.771062109314485</v>
      </c>
      <c r="C7" s="31">
        <v>7.8095868846926</v>
      </c>
      <c r="D7" s="32">
        <v>7.84811166007071</v>
      </c>
      <c r="E7" s="31">
        <v>7.886636435448824</v>
      </c>
      <c r="F7" s="31">
        <v>7.925161210826936</v>
      </c>
    </row>
    <row r="8" spans="1:6" x14ac:dyDescent="0.25">
      <c r="A8" s="30">
        <v>0.080135</v>
      </c>
      <c r="B8" s="31">
        <v>6.442736244416448</v>
      </c>
      <c r="C8" s="31">
        <v>6.475071407670999</v>
      </c>
      <c r="D8" s="31">
        <v>6.5074065709255535</v>
      </c>
      <c r="E8" s="31">
        <v>6.539741734180106</v>
      </c>
      <c r="F8" s="31">
        <v>6.572076897434656</v>
      </c>
    </row>
    <row r="9" spans="1:6" x14ac:dyDescent="0.25">
      <c r="A9" s="30">
        <v>0.090135</v>
      </c>
      <c r="B9" s="31">
        <v>5.408313373235493</v>
      </c>
      <c r="C9" s="31">
        <v>5.4358933398443545</v>
      </c>
      <c r="D9" s="31">
        <v>5.463473306453216</v>
      </c>
      <c r="E9" s="31">
        <v>5.491053273062076</v>
      </c>
      <c r="F9" s="31">
        <v>5.5186332396709386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10680000000</v>
      </c>
      <c r="C5" s="18">
        <v>11222000000</v>
      </c>
      <c r="D5" s="18">
        <v>11789000000</v>
      </c>
      <c r="E5" s="18">
        <v>11324000000</v>
      </c>
      <c r="F5" s="8" t="s">
        <v>84</v>
      </c>
    </row>
    <row r="6" spans="1:6" x14ac:dyDescent="0.25">
      <c r="A6" t="s">
        <v>44</v>
      </c>
      <c r="B6" s="18">
        <v>399000000</v>
      </c>
      <c r="C6" s="18">
        <v>647000000</v>
      </c>
      <c r="D6" s="18">
        <v>609000000</v>
      </c>
      <c r="E6" s="18">
        <v>521000000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276000000</v>
      </c>
      <c r="D7" s="18">
        <v>270000000</v>
      </c>
      <c r="E7" s="18">
        <v>254000000</v>
      </c>
      <c r="F7" s="8" t="s">
        <v>87</v>
      </c>
    </row>
    <row r="8" spans="1:6" x14ac:dyDescent="0.25">
      <c r="A8" t="s">
        <v>88</v>
      </c>
      <c r="B8" s="18">
        <v>63000000</v>
      </c>
      <c r="C8" s="18">
        <v>76000000</v>
      </c>
      <c r="D8" s="18">
        <v>95000000</v>
      </c>
      <c r="E8" s="18">
        <v>82000000</v>
      </c>
      <c r="F8" s="8" t="s">
        <v>89</v>
      </c>
    </row>
    <row r="9" spans="1:6" x14ac:dyDescent="0.25">
      <c r="A9" t="s">
        <v>90</v>
      </c>
      <c r="B9" s="18">
        <v>244000000</v>
      </c>
      <c r="C9" s="18">
        <v>15000000</v>
      </c>
      <c r="D9" s="18">
        <v>-2000000</v>
      </c>
      <c r="E9" s="18">
        <v>311000000</v>
      </c>
      <c r="F9" s="8" t="s">
        <v>87</v>
      </c>
    </row>
    <row r="10" spans="1:6" x14ac:dyDescent="0.25">
      <c r="A10" t="s">
        <v>91</v>
      </c>
      <c r="B10" s="18">
        <v>2845000000</v>
      </c>
      <c r="C10" s="18">
        <v>2453000000</v>
      </c>
      <c r="D10" s="18">
        <v>2073000000</v>
      </c>
      <c r="E10" s="18">
        <v>2248000000</v>
      </c>
      <c r="F10" s="8" t="s">
        <v>92</v>
      </c>
    </row>
    <row r="11" spans="1:6" x14ac:dyDescent="0.25">
      <c r="A11" t="s">
        <v>93</v>
      </c>
      <c r="B11" s="18">
        <v>1107000000</v>
      </c>
      <c r="C11" s="18">
        <v>962000000</v>
      </c>
      <c r="D11" s="18">
        <v>554000000</v>
      </c>
      <c r="E11" s="18">
        <v>436000000</v>
      </c>
      <c r="F11" s="8" t="s">
        <v>94</v>
      </c>
    </row>
    <row r="12" spans="1:6" x14ac:dyDescent="0.25">
      <c r="A12" t="s">
        <v>32</v>
      </c>
      <c r="B12" s="34">
        <v>508321467</v>
      </c>
      <c r="C12" s="34">
        <v>530774393</v>
      </c>
      <c r="D12" s="34">
        <v>532219360</v>
      </c>
      <c r="E12" s="34">
        <v>529603316</v>
      </c>
      <c r="F12" s="8" t="s">
        <v>95</v>
      </c>
    </row>
    <row r="15" spans="1:1" x14ac:dyDescent="0.25">
      <c r="A15" s="19" t="s">
        <v>96</v>
      </c>
    </row>
    <row r="16" ht="22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