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<sst xmlns="http://schemas.openxmlformats.org/spreadsheetml/2006/main" count="121" uniqueCount="104">
  <si>
    <t>Woolworths Group Limited (WOW.AX)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</si>
  <si>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</si>
  <si>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</si>
  <si>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</si>
  <si>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</si>
  <si>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</si>
  <si>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</si>
  <si>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</si>
  <si>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</si>
  <si>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</si>
  <si>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</si>
  <si>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</si>
  <si>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</si>
  <si>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</si>
  <si>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</si>
  <si>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</si>
  <si>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</si>
  <si>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</si>
  <si>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</si>
  <si>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</si>
  <si>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</si>
  <si>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</si>
  <si>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</si>
  <si>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</si>
  <si>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</si>
  <si>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</si>
  <si>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</si>
  <si>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</si>
  <si>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</si>
  <si>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</si>
  <si>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</si>
  <si>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</si>
  <si>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</si>
  <si>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</si>
  <si>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</si>
  <si>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</si>
  <si>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</si>
  <si>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</si>
  <si>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</si>
  <si>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</si>
  <si>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</si>
  <si>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</si>
  <si>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</si>
  <si>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</si>
  <si>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</si>
  <si>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</si>
  <si>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</si>
  <si>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</si>
  <si>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</si>
  <si>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</si>
  <si>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</si>
  <si>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</si>
  <si>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</si>
  <si>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</si>
  <si>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</si>
  <si>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</si>
  <si>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</si>
  <si>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</si>
  <si>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</si>
  <si>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</si>
  <si>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</si>
  <si>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</si>
  <si>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</si>
  <si>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</si>
  <si>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</si>
  <si>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</si>
  <si>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</si>
  <si>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</si>
  <si>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</si>
  <si>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</si>
  <si>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</si>
  <si>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</si>
  <si>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</si>
  <si>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</si>
  <si>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</si>
  <si>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</si>
  <si>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</si>
  <si>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</si>
  <si>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</si>
  <si>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</si>
  <si>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</si>
  <si>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</si>
  <si>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</si>
  <si>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</si>
  <si>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</si>
  <si>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</si>
  <si>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</si>
  <si>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</si>
  <si>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</si>
  <si>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</si>
  <si>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</si>
  <si>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</si>
  <si>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</si>
  <si>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</si>
  <si>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</si>
  <si>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</si>
  <si>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</si>
  <si>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</si>
  <si>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</si>
  <si>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line has no market capitalisation, which means it is not ordinary shares - typically a hybrid, preference line, note or unlisted stub. A discounted cashflow values a claim on the whole business, so applying it here attributes all of the group’s revenue to a security that has no such claim. Its value is its coupon and call schedule. Look up the ordinary line instead.</t>
  </si>
  <si>
    <t>Adjusted: Some line items were not reported and have been derived. Each one is labelled in the workings below.</t>
  </si>
  <si>
    <t>Adjusted: Free cashflow is negative in at least one forecast year, so terminal value carries most of the valuation.</t>
  </si>
  <si>
    <t>No usable EV/EBITDA (EBITDA is not positive), so the exit multiple falls back to 8x.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</si>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</sst>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0.03623312958822522</v>
      </c>
    </row>
    <row r="7" spans="1:2" x14ac:dyDescent="0.25">
      <c r="A7" t="s">
        <v>5</v>
      </c>
      <c r="B7" s="6">
        <v>-0.006827012785977055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0.03911857279826159</v>
      </c>
    </row>
    <row r="10" spans="1:2" x14ac:dyDescent="0.25">
      <c r="A10" t="s">
        <v>8</v>
      </c>
      <c r="B10" s="6">
        <v>0.03683180815943527</v>
      </c>
    </row>
    <row r="11" spans="1:2" x14ac:dyDescent="0.25">
      <c r="A11" t="s">
        <v>9</v>
      </c>
      <c r="B11" s="6">
        <v>0.004061738424045491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0.037436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0.50688</v>
      </c>
      <c r="C19" s="8" t="s">
        <v>19</v>
      </c>
    </row>
    <row r="20" spans="1:2" x14ac:dyDescent="0.25">
      <c r="A20" t="s">
        <v>20</v>
      </c>
      <c r="B20" s="10">
        <f>B17+B19*B18</f>
        <v>0.0838928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0</v>
      </c>
    </row>
    <row r="23" spans="1:2" x14ac:dyDescent="0.25">
      <c r="A23" t="s">
        <v>24</v>
      </c>
      <c r="B23" s="11">
        <v>16477000000</v>
      </c>
    </row>
    <row r="24" spans="1:2" x14ac:dyDescent="0.25">
      <c r="A24" t="s">
        <v>25</v>
      </c>
      <c r="B24" s="10">
        <f>B22/(B22+B23)</f>
        <v>0</v>
      </c>
    </row>
    <row r="25" spans="1:2" x14ac:dyDescent="0.25">
      <c r="A25" t="s">
        <v>26</v>
      </c>
      <c r="B25" s="10">
        <f>1-B24</f>
        <v>1</v>
      </c>
    </row>
    <row r="26" spans="1:2" x14ac:dyDescent="0.25">
      <c r="A26" t="s">
        <v>27</v>
      </c>
      <c r="B26" s="12">
        <f>B24*B20+B25*B21*(1-B8)</f>
        <v>0.037436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71539000000</v>
      </c>
      <c r="C29" s="8" t="s">
        <v>30</v>
      </c>
    </row>
    <row r="30" spans="1:2" x14ac:dyDescent="0.25">
      <c r="A30" t="s">
        <v>31</v>
      </c>
      <c r="B30" s="11">
        <v>14980000000</v>
      </c>
    </row>
    <row r="31" spans="1:2" x14ac:dyDescent="0.25">
      <c r="A31" t="s">
        <v>32</v>
      </c>
      <c r="B31" s="13">
        <v>1230270270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0.03623312958822522</v>
      </c>
      <c r="C5" s="10">
        <f>Assumptions!B6</f>
        <v>0.03623312958822522</v>
      </c>
      <c r="D5" s="10">
        <f>Assumptions!B6</f>
        <v>0.03623312958822522</v>
      </c>
      <c r="E5" s="10">
        <f>Assumptions!B6</f>
        <v>0.03623312958822522</v>
      </c>
      <c r="F5" s="10">
        <f>Assumptions!B6</f>
        <v>0.03623312958822522</v>
      </c>
    </row>
    <row r="6" spans="1:6" x14ac:dyDescent="0.25">
      <c r="A6" t="s">
        <v>43</v>
      </c>
      <c r="B6" s="18">
        <f>Assumptions!B29*(1+B5)</f>
        <v>74131081857.61205</v>
      </c>
      <c r="C6" s="18">
        <f>B6*(1+C5)</f>
        <v>76817082953.07423</v>
      </c>
      <c r="D6" s="18">
        <f>C6*(1+D5)</f>
        <v>79600406274.30241</v>
      </c>
      <c r="E6" s="18">
        <f>D6*(1+E5)</f>
        <v>82484578110.1146</v>
      </c>
      <c r="F6" s="18">
        <f>E6*(1+F5)</f>
        <v>85473252517.80846</v>
      </c>
    </row>
    <row r="7" spans="1:6" x14ac:dyDescent="0.25">
      <c r="A7" t="s">
        <v>5</v>
      </c>
      <c r="B7" s="10">
        <f>Assumptions!B7</f>
        <v>-0.006827012785977055</v>
      </c>
      <c r="C7" s="10">
        <f>Assumptions!B7</f>
        <v>-0.006827012785977055</v>
      </c>
      <c r="D7" s="10">
        <f>Assumptions!B7</f>
        <v>-0.006827012785977055</v>
      </c>
      <c r="E7" s="10">
        <f>Assumptions!B7</f>
        <v>-0.006827012785977055</v>
      </c>
      <c r="F7" s="10">
        <f>Assumptions!B7</f>
        <v>-0.006827012785977055</v>
      </c>
    </row>
    <row r="8" spans="1:6" x14ac:dyDescent="0.25">
      <c r="A8" t="s">
        <v>44</v>
      </c>
      <c r="B8" s="18">
        <f>B6*B7</f>
        <v>-506093843.6802291</v>
      </c>
      <c r="C8" s="18">
        <f>C6*C7</f>
        <v>-524431207.50209785</v>
      </c>
      <c r="D8" s="18">
        <f>D6*D7</f>
        <v>-543432991.4036307</v>
      </c>
      <c r="E8" s="18">
        <f>E6*E7</f>
        <v>-563123269.4036754</v>
      </c>
      <c r="F8" s="18">
        <f>F6*F7</f>
        <v>-583526987.7981238</v>
      </c>
    </row>
    <row r="9" spans="1:6" x14ac:dyDescent="0.25">
      <c r="A9" t="s">
        <v>45</v>
      </c>
      <c r="B9" s="18">
        <f>B8*(1-Assumptions!B8)</f>
        <v>-354265690.5761604</v>
      </c>
      <c r="C9" s="18">
        <f>C8*(1-Assumptions!B8)</f>
        <v>-367101845.2514685</v>
      </c>
      <c r="D9" s="18">
        <f>D8*(1-Assumptions!B8)</f>
        <v>-380403093.9825415</v>
      </c>
      <c r="E9" s="18">
        <f>E8*(1-Assumptions!B8)</f>
        <v>-394186288.58257276</v>
      </c>
      <c r="F9" s="18">
        <f>F8*(1-Assumptions!B8)</f>
        <v>-408468891.45868665</v>
      </c>
    </row>
    <row r="10" spans="1:6" x14ac:dyDescent="0.25">
      <c r="A10" t="s">
        <v>46</v>
      </c>
      <c r="B10" s="18">
        <f>B6*Assumptions!B9</f>
        <v>2899902122.260886</v>
      </c>
      <c r="C10" s="18">
        <f>C6*Assumptions!B9</f>
        <v>3004974651.649934</v>
      </c>
      <c r="D10" s="18">
        <f>D6*Assumptions!B9</f>
        <v>3113854287.612498</v>
      </c>
      <c r="E10" s="18">
        <f>E6*Assumptions!B9</f>
        <v>3226678973.5344124</v>
      </c>
      <c r="F10" s="18">
        <f>F6*Assumptions!B9</f>
        <v>3343591650.9220862</v>
      </c>
    </row>
    <row r="11" spans="1:6" x14ac:dyDescent="0.25">
      <c r="A11" t="s">
        <v>47</v>
      </c>
      <c r="B11" s="18">
        <f>-B6*Assumptions!B10</f>
        <v>-2730381785.6309595</v>
      </c>
      <c r="C11" s="18">
        <f>-C6*Assumptions!B10</f>
        <v>-2829312062.6950555</v>
      </c>
      <c r="D11" s="18">
        <f>-D6*Assumptions!B10</f>
        <v>-2931826893.308214</v>
      </c>
      <c r="E11" s="18">
        <f>-E6*Assumptions!B10</f>
        <v>-3038056157.0636945</v>
      </c>
      <c r="F11" s="18">
        <f>-F6*Assumptions!B10</f>
        <v>-3148134439.498889</v>
      </c>
    </row>
    <row r="12" spans="1:6" x14ac:dyDescent="0.25">
      <c r="A12" t="s">
        <v>48</v>
      </c>
      <c r="B12" s="18">
        <f>-(B6-Assumptions!B29)*Assumptions!B11</f>
        <v>-10528358.479334058</v>
      </c>
      <c r="C12" s="18">
        <f>-(C6-B6)*Assumptions!B11</f>
        <v>-10909833.856467053</v>
      </c>
      <c r="D12" s="18">
        <f>-(D6-C6)*Assumptions!B11</f>
        <v>-11305131.28037441</v>
      </c>
      <c r="E12" s="18">
        <f>-(E6-D6)*Assumptions!B11</f>
        <v>-11714751.567068152</v>
      </c>
      <c r="F12" s="18">
        <f>-(F6-E6)*Assumptions!B11</f>
        <v>-12139213.678691562</v>
      </c>
    </row>
    <row r="13" spans="1:6" x14ac:dyDescent="0.25">
      <c r="A13" s="19" t="s">
        <v>49</v>
      </c>
      <c r="B13" s="20">
        <f>B9+B10+B11+B12</f>
        <v>-195273712.4255678</v>
      </c>
      <c r="C13" s="20">
        <f>C9+C10+C11+C12</f>
        <v>-202349090.1530574</v>
      </c>
      <c r="D13" s="20">
        <f>D9+D10+D11+D12</f>
        <v>-209680830.95863235</v>
      </c>
      <c r="E13" s="20">
        <f>E9+E10+E11+E12</f>
        <v>-217278223.6789232</v>
      </c>
      <c r="F13" s="20">
        <f>F9+F10+F11+F12</f>
        <v>-225150893.71418113</v>
      </c>
    </row>
    <row r="14" spans="1:6" x14ac:dyDescent="0.25">
      <c r="A14" t="s">
        <v>50</v>
      </c>
      <c r="B14" s="21">
        <f>1/(1+Assumptions!$B$26)^(1-0.5*Assumptions!$B$32)</f>
        <v>0.9817916695818003</v>
      </c>
      <c r="C14" s="21">
        <f>1/(1+Assumptions!$B$26)^(2-0.5*Assumptions!$B$32)</f>
        <v>0.9463636017853635</v>
      </c>
      <c r="D14" s="21">
        <f>1/(1+Assumptions!$B$26)^(3-0.5*Assumptions!$B$32)</f>
        <v>0.9122139599795683</v>
      </c>
      <c r="E14" s="21">
        <f>1/(1+Assumptions!$B$26)^(4-0.5*Assumptions!$B$32)</f>
        <v>0.8792966120122768</v>
      </c>
      <c r="F14" s="21">
        <f>1/(1+Assumptions!$B$26)^(5-0.5*Assumptions!$B$32)</f>
        <v>0.8475670904154827</v>
      </c>
    </row>
    <row r="15" spans="1:6" x14ac:dyDescent="0.25">
      <c r="A15" s="19" t="s">
        <v>51</v>
      </c>
      <c r="B15" s="20">
        <f>B13*B14</f>
        <v>-191718104.14773455</v>
      </c>
      <c r="C15" s="20">
        <f>C13*C14</f>
        <v>-191495813.77523863</v>
      </c>
      <c r="D15" s="20">
        <f>D13*D14</f>
        <v>-191273781.14058048</v>
      </c>
      <c r="E15" s="20">
        <f>E13*E14</f>
        <v>-191052005.94492283</v>
      </c>
      <c r="F15" s="20">
        <f>F13*F14</f>
        <v>-190830487.88977408</v>
      </c>
    </row>
    <row r="17" spans="1:2" x14ac:dyDescent="0.25">
      <c r="A17" s="22" t="s">
        <v>52</v>
      </c>
      <c r="B17" s="23">
        <f>SUM(B15:F15)</f>
        <v>-956370192.8982505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-225150893.71418113</v>
      </c>
    </row>
    <row r="5" spans="1:2" x14ac:dyDescent="0.25">
      <c r="A5" t="s">
        <v>56</v>
      </c>
      <c r="B5" s="18">
        <f>IF(Assumptions!$B$33=0,B4,B4-Forecast!F11-Forecast!F10-Forecast!F12)</f>
        <v>-408468891.45868665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0.6678063895715355</v>
      </c>
    </row>
    <row r="7" spans="1:2" x14ac:dyDescent="0.25">
      <c r="A7" t="s">
        <v>58</v>
      </c>
      <c r="B7" s="18">
        <f>-MAX(Forecast!F9,0)*B6</f>
        <v>0</v>
      </c>
    </row>
    <row r="8" spans="1:2" x14ac:dyDescent="0.25">
      <c r="A8" t="s">
        <v>59</v>
      </c>
      <c r="B8" s="18">
        <f>IF(OR(Assumptions!$B$33=0,Assumptions!B12&lt;=0),B5,MAX(B5+B7,0))</f>
        <v>0</v>
      </c>
    </row>
    <row r="9" spans="1:2" x14ac:dyDescent="0.25">
      <c r="A9" t="s">
        <v>60</v>
      </c>
      <c r="B9" s="18">
        <f>B8*(1+Assumptions!B12)/(Assumptions!B26-Assumptions!B12)</f>
        <v>0</v>
      </c>
    </row>
    <row r="10" spans="1:2" x14ac:dyDescent="0.25">
      <c r="A10" t="s">
        <v>61</v>
      </c>
      <c r="B10" s="18">
        <f>B9/(1+Assumptions!B26)^(5-0.5*Assumptions!B32)</f>
        <v>0</v>
      </c>
    </row>
    <row r="11" spans="1:2" x14ac:dyDescent="0.25">
      <c r="A11" t="s">
        <v>62</v>
      </c>
      <c r="B11" s="18">
        <f>Forecast!B17+B10</f>
        <v>-956370192.8982505</v>
      </c>
    </row>
    <row r="12" spans="1:2" x14ac:dyDescent="0.25">
      <c r="A12" t="s">
        <v>63</v>
      </c>
      <c r="B12" s="18">
        <f>-Assumptions!B30</f>
        <v>-14980000000</v>
      </c>
    </row>
    <row r="13" spans="1:2" x14ac:dyDescent="0.25">
      <c r="A13" t="s">
        <v>64</v>
      </c>
      <c r="B13" s="18">
        <f>B11+B12</f>
        <v>-15936370192.89825</v>
      </c>
    </row>
    <row r="14" spans="1:2" x14ac:dyDescent="0.25">
      <c r="A14" s="19" t="s">
        <v>65</v>
      </c>
      <c r="B14" s="24">
        <f>B13/Assumptions!B31</f>
        <v>-12.953552224665438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2760064663.1239624</v>
      </c>
    </row>
    <row r="18" spans="1:2" x14ac:dyDescent="0.25">
      <c r="A18" t="s">
        <v>60</v>
      </c>
      <c r="B18" s="18">
        <f>B17*Assumptions!B13</f>
        <v>22080517304.9917</v>
      </c>
    </row>
    <row r="19" spans="1:2" x14ac:dyDescent="0.25">
      <c r="A19" t="s">
        <v>61</v>
      </c>
      <c r="B19" s="18">
        <f>B18/(1+Assumptions!B26)^(5-0.5*Assumptions!B32)</f>
        <v>18714719807.06053</v>
      </c>
    </row>
    <row r="20" spans="1:2" x14ac:dyDescent="0.25">
      <c r="A20" t="s">
        <v>62</v>
      </c>
      <c r="B20" s="18">
        <f>Forecast!B17+B19</f>
        <v>17758349614.16228</v>
      </c>
    </row>
    <row r="21" spans="1:2" x14ac:dyDescent="0.25">
      <c r="A21" t="s">
        <v>63</v>
      </c>
      <c r="B21" s="18">
        <f>-Assumptions!B30</f>
        <v>-14980000000</v>
      </c>
    </row>
    <row r="22" spans="1:2" x14ac:dyDescent="0.25">
      <c r="A22" t="s">
        <v>64</v>
      </c>
      <c r="B22" s="18">
        <f>B20+B21</f>
        <v>2778349614.162281</v>
      </c>
    </row>
    <row r="23" spans="1:2" x14ac:dyDescent="0.25">
      <c r="A23" s="19" t="s">
        <v>65</v>
      </c>
      <c r="B23" s="25">
        <f>B22/Assumptions!B31</f>
        <v>2.2583245990023646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38.23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-12.953552224665438</v>
      </c>
    </row>
    <row r="29" spans="1:2" x14ac:dyDescent="0.25">
      <c r="A29" s="19" t="s">
        <v>73</v>
      </c>
      <c r="B29" s="12">
        <f>B28/B26-1</f>
        <v>-1.3388321272473305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0.017436</v>
      </c>
      <c r="B5" s="31">
        <v>-12.992591914628873</v>
      </c>
      <c r="C5" s="31" t="s">
        <v>76</v>
      </c>
      <c r="D5" s="31" t="s">
        <v>76</v>
      </c>
      <c r="E5" s="31" t="s">
        <v>76</v>
      </c>
      <c r="F5" s="31" t="s">
        <v>76</v>
      </c>
    </row>
    <row r="6" spans="1:6" x14ac:dyDescent="0.25">
      <c r="A6" s="30">
        <v>0.027436</v>
      </c>
      <c r="B6" s="31">
        <v>-12.97266253505501</v>
      </c>
      <c r="C6" s="31">
        <v>-12.97266253505501</v>
      </c>
      <c r="D6" s="31">
        <v>-12.97266253505501</v>
      </c>
      <c r="E6" s="31" t="s">
        <v>76</v>
      </c>
      <c r="F6" s="31" t="s">
        <v>76</v>
      </c>
    </row>
    <row r="7" spans="1:6" x14ac:dyDescent="0.25">
      <c r="A7" s="30">
        <v>0.037436</v>
      </c>
      <c r="B7" s="31">
        <v>-12.953552224665438</v>
      </c>
      <c r="C7" s="31">
        <v>-12.953552224665438</v>
      </c>
      <c r="D7" s="32">
        <v>-12.953552224665438</v>
      </c>
      <c r="E7" s="31">
        <v>-12.953552224665438</v>
      </c>
      <c r="F7" s="31">
        <v>-12.953552224665438</v>
      </c>
    </row>
    <row r="8" spans="1:6" x14ac:dyDescent="0.25">
      <c r="A8" s="30">
        <v>0.047436</v>
      </c>
      <c r="B8" s="31">
        <v>-12.935217584196936</v>
      </c>
      <c r="C8" s="31">
        <v>-12.935217584196936</v>
      </c>
      <c r="D8" s="31">
        <v>-12.935217584196936</v>
      </c>
      <c r="E8" s="31">
        <v>-12.935217584196936</v>
      </c>
      <c r="F8" s="31">
        <v>-12.935217584196936</v>
      </c>
    </row>
    <row r="9" spans="1:6" x14ac:dyDescent="0.25">
      <c r="A9" s="30">
        <v>0.057436</v>
      </c>
      <c r="B9" s="31">
        <v>-12.917617966798685</v>
      </c>
      <c r="C9" s="31">
        <v>-12.917617966798685</v>
      </c>
      <c r="D9" s="31">
        <v>-12.917617966798685</v>
      </c>
      <c r="E9" s="31">
        <v>-12.917617966798685</v>
      </c>
      <c r="F9" s="31">
        <v>-12.917617966798685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71539000000</v>
      </c>
      <c r="C5" s="18">
        <v>69077000000</v>
      </c>
      <c r="D5" s="18">
        <v>67922000000</v>
      </c>
      <c r="E5" s="18">
        <v>64294000000</v>
      </c>
      <c r="F5" s="8" t="s">
        <v>85</v>
      </c>
    </row>
    <row r="6" spans="1:6" x14ac:dyDescent="0.25">
      <c r="A6" t="s">
        <v>44</v>
      </c>
      <c r="B6" s="18">
        <v>-128000000</v>
      </c>
      <c r="C6" s="18">
        <v>-1041000000</v>
      </c>
      <c r="D6" s="18">
        <v>-1146000000</v>
      </c>
      <c r="E6" s="18">
        <v>413000000</v>
      </c>
      <c r="F6" s="8" t="s">
        <v>86</v>
      </c>
    </row>
    <row r="7" spans="1:6" x14ac:dyDescent="0.25">
      <c r="A7" t="s">
        <v>87</v>
      </c>
      <c r="B7" s="18">
        <v>2984000000</v>
      </c>
      <c r="C7" s="18">
        <v>2953000000</v>
      </c>
      <c r="D7" s="18">
        <v>2452000000</v>
      </c>
      <c r="E7" s="18">
        <v>2309000000</v>
      </c>
      <c r="F7" s="8" t="s">
        <v>88</v>
      </c>
    </row>
    <row r="8" spans="1:6" x14ac:dyDescent="0.25">
      <c r="A8" t="s">
        <v>89</v>
      </c>
      <c r="B8" s="18">
        <v>2435000000</v>
      </c>
      <c r="C8" s="18">
        <v>2528000000</v>
      </c>
      <c r="D8" s="18">
        <v>2548000000</v>
      </c>
      <c r="E8" s="18">
        <v>2519000000</v>
      </c>
      <c r="F8" s="8" t="s">
        <v>90</v>
      </c>
    </row>
    <row r="9" spans="1:6" x14ac:dyDescent="0.25">
      <c r="A9" t="s">
        <v>91</v>
      </c>
      <c r="B9" s="18">
        <v>10000000</v>
      </c>
      <c r="C9" s="18">
        <v>-212000000</v>
      </c>
      <c r="D9" s="18">
        <v>367000000</v>
      </c>
      <c r="E9" s="18">
        <v>0</v>
      </c>
      <c r="F9" s="8" t="s">
        <v>92</v>
      </c>
    </row>
    <row r="10" spans="1:6" x14ac:dyDescent="0.25">
      <c r="A10" t="s">
        <v>93</v>
      </c>
      <c r="B10" s="18">
        <v>16477000000</v>
      </c>
      <c r="C10" s="18">
        <v>17385000000</v>
      </c>
      <c r="D10" s="18">
        <v>16722000000</v>
      </c>
      <c r="E10" s="18">
        <v>15735000000</v>
      </c>
      <c r="F10" s="8" t="s">
        <v>94</v>
      </c>
    </row>
    <row r="11" spans="1:6" x14ac:dyDescent="0.25">
      <c r="A11" t="s">
        <v>95</v>
      </c>
      <c r="B11" s="18">
        <v>1497000000</v>
      </c>
      <c r="C11" s="18">
        <v>1275000000</v>
      </c>
      <c r="D11" s="18">
        <v>1298000000</v>
      </c>
      <c r="E11" s="18">
        <v>1135000000</v>
      </c>
      <c r="F11" s="8" t="s">
        <v>96</v>
      </c>
    </row>
    <row r="12" spans="1:6" x14ac:dyDescent="0.25">
      <c r="A12" t="s">
        <v>32</v>
      </c>
      <c r="B12" s="34">
        <v>1230270270</v>
      </c>
      <c r="C12" s="34">
        <v>1228316327</v>
      </c>
      <c r="D12" s="34">
        <v>1219800000</v>
      </c>
      <c r="E12" s="34">
        <v>1222978080</v>
      </c>
      <c r="F12" s="8" t="s">
        <v>97</v>
      </c>
    </row>
    <row r="15" spans="1:1" x14ac:dyDescent="0.25">
      <c r="A15" s="19" t="s">
        <v>98</v>
      </c>
    </row>
    <row r="16" ht="54" customHeight="1" spans="1:6" x14ac:dyDescent="0.25">
      <c r="A16" s="35" t="s">
        <v>99</v>
      </c>
      <c r="B16" s="35"/>
      <c r="C16" s="35"/>
      <c r="D16" s="35"/>
      <c r="E16" s="35"/>
      <c r="F16" s="35"/>
    </row>
    <row r="17" ht="22" customHeight="1" spans="1:6" x14ac:dyDescent="0.25">
      <c r="A17" s="35" t="s">
        <v>100</v>
      </c>
      <c r="B17" s="35"/>
      <c r="C17" s="35"/>
      <c r="D17" s="35"/>
      <c r="E17" s="35"/>
      <c r="F17" s="35"/>
    </row>
    <row r="18" ht="22" customHeight="1" spans="1:6" x14ac:dyDescent="0.25">
      <c r="A18" s="35" t="s">
        <v>101</v>
      </c>
      <c r="B18" s="35"/>
      <c r="C18" s="35"/>
      <c r="D18" s="35"/>
      <c r="E18" s="35"/>
      <c r="F18" s="35"/>
    </row>
    <row r="19" ht="22" customHeight="1" spans="1:6" x14ac:dyDescent="0.25">
      <c r="A19" s="35" t="s">
        <v>102</v>
      </c>
      <c r="B19" s="35"/>
      <c r="C19" s="35"/>
      <c r="D19" s="35"/>
      <c r="E19" s="35"/>
      <c r="F19" s="35"/>
    </row>
    <row r="21" spans="1:1" x14ac:dyDescent="0.25">
      <c r="A21" s="36" t="s">
        <v>103</v>
      </c>
    </row>
  </sheetData>
  <mergeCells count="4">
    <mergeCell ref="A16:F16"/>
    <mergeCell ref="A17:F17"/>
    <mergeCell ref="A18:F18"/>
    <mergeCell ref="A19:F1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2026-09-19T00:06:57Z</dcterms:modified>
</cp:coreProperties>
</file>