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<sst xmlns="http://schemas.openxmlformats.org/spreadsheetml/2006/main" count="70" uniqueCount="67">
  <si>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W. R. Berkley Corporation (WRB)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</si>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</sst>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0.51157</v>
      </c>
    </row>
    <row r="9" spans="1:2" x14ac:dyDescent="0.25">
      <c r="A9" t="s">
        <v>8</v>
      </c>
      <c r="B9" s="8">
        <f>B6+B8*B7</f>
        <v>0.07057941100000001</v>
      </c>
    </row>
    <row r="10" spans="1:2" x14ac:dyDescent="0.25">
      <c r="A10" t="s">
        <v>9</v>
      </c>
      <c r="B10" s="8">
        <f>MEDIAN('Source data'!B9:E9)</f>
        <v>0.21195705452852262</v>
      </c>
    </row>
    <row r="11" spans="1:2" x14ac:dyDescent="0.25">
      <c r="A11" t="s">
        <v>10</v>
      </c>
      <c r="B11" s="8">
        <f>IFERROR(MIN(MAX(MEDIAN('Source data'!B10:E10),0),1),0)</f>
        <v>0.36301642078561763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9700818000</v>
      </c>
    </row>
    <row r="15" spans="1:2" x14ac:dyDescent="0.25">
      <c r="A15" t="s">
        <v>14</v>
      </c>
      <c r="B15" s="10">
        <f>'Source data'!B8</f>
        <v>399861000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0.13501316323331633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0.21076134907567035</v>
      </c>
      <c r="C22" s="8">
        <f>$B$10+($B$18-$B$10)*C21/$B$16</f>
        <v>0.2095656436228181</v>
      </c>
      <c r="D22" s="8">
        <f>$B$10+($B$18-$B$10)*D21/$B$16</f>
        <v>0.20836993816996585</v>
      </c>
      <c r="E22" s="8">
        <f>$B$10+($B$18-$B$10)*E21/$B$16</f>
        <v>0.20717423271711358</v>
      </c>
      <c r="F22" s="8">
        <f>$B$10+($B$18-$B$10)*F21/$B$16</f>
        <v>0.2059785272642613</v>
      </c>
      <c r="G22" s="8">
        <f>$B$10+($B$18-$B$10)*G21/$B$16</f>
        <v>0.20478282181140905</v>
      </c>
      <c r="H22" s="8">
        <f>$B$10+($B$18-$B$10)*H21/$B$16</f>
        <v>0.2035871163585568</v>
      </c>
      <c r="I22" s="8">
        <f>$B$10+($B$18-$B$10)*I21/$B$16</f>
        <v>0.20239141090570453</v>
      </c>
      <c r="J22" s="8">
        <f>$B$10+($B$18-$B$10)*J21/$B$16</f>
        <v>0.20119570545285226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0.1240118469099847</v>
      </c>
      <c r="C23" s="8">
        <f>$B$17+($B$13-$B$17)*C21/$B$16</f>
        <v>0.11301053058665306</v>
      </c>
      <c r="D23" s="8">
        <f>$B$17+($B$13-$B$17)*D21/$B$16</f>
        <v>0.10200921426332143</v>
      </c>
      <c r="E23" s="8">
        <f>$B$17+($B$13-$B$17)*E21/$B$16</f>
        <v>0.09100789793998978</v>
      </c>
      <c r="F23" s="8">
        <f>$B$17+($B$13-$B$17)*F21/$B$16</f>
        <v>0.08000658161665816</v>
      </c>
      <c r="G23" s="8">
        <f>$B$17+($B$13-$B$17)*G21/$B$16</f>
        <v>0.06900526529332653</v>
      </c>
      <c r="H23" s="8">
        <f>$B$17+($B$13-$B$17)*H21/$B$16</f>
        <v>0.0580039489699949</v>
      </c>
      <c r="I23" s="8">
        <f>$B$17+($B$13-$B$17)*I21/$B$16</f>
        <v>0.04700263264666325</v>
      </c>
      <c r="J23" s="8">
        <f>$B$17+($B$13-$B$17)*J21/$B$16</f>
        <v>0.03600131632333163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9700818000</v>
      </c>
      <c r="C24" s="9">
        <f>B24*(1+B23)</f>
        <v>10903834356.717625</v>
      </c>
      <c r="D24" s="9">
        <f>C24*(1+C23)</f>
        <v>12136082462.79926</v>
      </c>
      <c r="E24" s="9">
        <f>D24*(1+D23)</f>
        <v>13374074699.064285</v>
      </c>
      <c r="F24" s="9">
        <f>E24*(1+E23)</f>
        <v>14591221124.318527</v>
      </c>
      <c r="G24" s="9">
        <f>F24*(1+F23)</f>
        <v>15758614848.088022</v>
      </c>
      <c r="H24" s="9">
        <f>G24*(1+G23)</f>
        <v>16846042246.33569</v>
      </c>
      <c r="I24" s="9">
        <f>H24*(1+H23)</f>
        <v>17823179221.138523</v>
      </c>
      <c r="J24" s="9">
        <f>I24*(1+I23)</f>
        <v>18660915566.66534</v>
      </c>
      <c r="K24" s="9">
        <f>J24*(1+J23)</f>
        <v>19332733090.86384</v>
      </c>
    </row>
    <row r="25" spans="1:11" x14ac:dyDescent="0.25">
      <c r="A25" t="s">
        <v>33</v>
      </c>
      <c r="B25" s="9">
        <f>(B22-$B$9)*B24</f>
        <v>1359879468.1593482</v>
      </c>
      <c r="C25" s="9">
        <f>(C22-$B$9)*C24</f>
        <v>1515482858.383432</v>
      </c>
      <c r="D25" s="9">
        <f>(D22-$B$9)*D24</f>
        <v>1672237200.3272872</v>
      </c>
      <c r="E25" s="9">
        <f>(E22-$B$9)*E24</f>
        <v>1826829349.1500454</v>
      </c>
      <c r="F25" s="9">
        <f>(F22-$B$9)*F24</f>
        <v>1975638445.4491496</v>
      </c>
      <c r="G25" s="9">
        <f>(G22-$B$9)*G24</f>
        <v>2114859862.2767272</v>
      </c>
      <c r="H25" s="9">
        <f>(H22-$B$9)*H24</f>
        <v>2240653423.558418</v>
      </c>
      <c r="I25" s="9">
        <f>(I22-$B$9)*I24</f>
        <v>2349308897.816066</v>
      </c>
      <c r="J25" s="9">
        <f>(J22-$B$9)*J24</f>
        <v>2437419642.4153743</v>
      </c>
      <c r="K25" s="9">
        <f>(K22-$B$9)*K24</f>
        <v>2502053703.5993886</v>
      </c>
    </row>
    <row r="26" spans="1:11" x14ac:dyDescent="0.25">
      <c r="A26" t="s">
        <v>34</v>
      </c>
      <c r="B26" s="14">
        <f>1/(1+$B$9)^B21</f>
        <v>0.9340736331421939</v>
      </c>
      <c r="C26" s="14">
        <f>1/(1+$B$9)^C21</f>
        <v>0.8724935521314579</v>
      </c>
      <c r="D26" s="14">
        <f>1/(1+$B$9)^D21</f>
        <v>0.814973222132569</v>
      </c>
      <c r="E26" s="14">
        <f>1/(1+$B$9)^E21</f>
        <v>0.7612449985109689</v>
      </c>
      <c r="F26" s="14">
        <f>1/(1+$B$9)^F21</f>
        <v>0.7110588814704647</v>
      </c>
      <c r="G26" s="14">
        <f>1/(1+$B$9)^G21</f>
        <v>0.6641813527931416</v>
      </c>
      <c r="H26" s="14">
        <f>1/(1+$B$9)^H21</f>
        <v>0.620394289268787</v>
      </c>
      <c r="I26" s="14">
        <f>1/(1+$B$9)^I21</f>
        <v>0.579493947757965</v>
      </c>
      <c r="J26" s="14">
        <f>1/(1+$B$9)^J21</f>
        <v>0.5412900171661952</v>
      </c>
      <c r="K26" s="14">
        <f>1/(1+$B$9)^K21</f>
        <v>0.5056047329180284</v>
      </c>
    </row>
    <row r="27" spans="1:11" x14ac:dyDescent="0.25">
      <c r="A27" s="15" t="s">
        <v>35</v>
      </c>
      <c r="B27" s="16">
        <f>B25*B26</f>
        <v>1270227555.459077</v>
      </c>
      <c r="C27" s="16">
        <f>C25*C26</f>
        <v>1322249022.3052957</v>
      </c>
      <c r="D27" s="16">
        <f>D25*D26</f>
        <v>1362828539.3206754</v>
      </c>
      <c r="E27" s="16">
        <f>E25*E26</f>
        <v>1390664705.1735206</v>
      </c>
      <c r="F27" s="16">
        <f>F25*F26</f>
        <v>1404795263.21112</v>
      </c>
      <c r="G27" s="16">
        <f>G25*G26</f>
        <v>1404650484.2948737</v>
      </c>
      <c r="H27" s="16">
        <f>H25*H26</f>
        <v>1390088588.206199</v>
      </c>
      <c r="I27" s="16">
        <f>I25*I26</f>
        <v>1361410287.6983457</v>
      </c>
      <c r="J27" s="16">
        <f>J25*J26</f>
        <v>1319350920.0842392</v>
      </c>
      <c r="K27" s="16">
        <f>K25*K26</f>
        <v>1265050194.5549326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9700818000</v>
      </c>
    </row>
    <row r="31" spans="1:2" x14ac:dyDescent="0.25">
      <c r="A31" t="s">
        <v>38</v>
      </c>
      <c r="B31" s="9">
        <f>SUM(B27:K27)</f>
        <v>13491315560.30828</v>
      </c>
    </row>
    <row r="32" spans="1:2" x14ac:dyDescent="0.25">
      <c r="A32" t="s">
        <v>39</v>
      </c>
      <c r="B32" s="9">
        <f>K24*(1+K23)</f>
        <v>19816051418.135433</v>
      </c>
    </row>
    <row r="33" spans="1:2" x14ac:dyDescent="0.25">
      <c r="A33" t="s">
        <v>40</v>
      </c>
      <c r="B33" s="9">
        <f>(B18-B9)*B32</f>
        <v>2564605046.189373</v>
      </c>
    </row>
    <row r="34" spans="1:2" x14ac:dyDescent="0.25">
      <c r="A34" t="s">
        <v>41</v>
      </c>
      <c r="B34" s="9">
        <f>B33/(B9-B13)</f>
        <v>56266743907.44919</v>
      </c>
    </row>
    <row r="35" spans="1:2" x14ac:dyDescent="0.25">
      <c r="A35" t="s">
        <v>42</v>
      </c>
      <c r="B35" s="9">
        <f>B34*K26</f>
        <v>28448732025.49295</v>
      </c>
    </row>
    <row r="36" spans="1:2" x14ac:dyDescent="0.25">
      <c r="A36" s="15" t="s">
        <v>43</v>
      </c>
      <c r="B36" s="16">
        <f>B30+B31+B35</f>
        <v>51640865585.80123</v>
      </c>
    </row>
    <row r="37" spans="1:2" x14ac:dyDescent="0.25">
      <c r="A37" s="15" t="s">
        <v>44</v>
      </c>
      <c r="B37" s="17">
        <f>B36/B15</f>
        <v>129.1470425617933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73.86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129.1470425617933</v>
      </c>
    </row>
    <row r="43" spans="1:2" x14ac:dyDescent="0.25">
      <c r="A43" s="15" t="s">
        <v>48</v>
      </c>
      <c r="B43" s="21">
        <f>B42/B40-1</f>
        <v>0.7485383504169145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1779403000</v>
      </c>
      <c r="C5" s="9">
        <v>1756115000</v>
      </c>
      <c r="D5" s="9">
        <v>1381359000</v>
      </c>
      <c r="E5" s="9">
        <v>1381062000</v>
      </c>
      <c r="F5" s="6" t="s">
        <v>57</v>
      </c>
    </row>
    <row r="6" spans="1:6" x14ac:dyDescent="0.25">
      <c r="A6" t="s">
        <v>37</v>
      </c>
      <c r="B6" s="9">
        <v>9700818000</v>
      </c>
      <c r="C6" s="9">
        <v>8395111000</v>
      </c>
      <c r="D6" s="9">
        <v>7455431000</v>
      </c>
      <c r="E6" s="9">
        <v>6748332000</v>
      </c>
      <c r="F6" s="6" t="s">
        <v>58</v>
      </c>
    </row>
    <row r="7" spans="1:6" x14ac:dyDescent="0.25">
      <c r="A7" t="s">
        <v>59</v>
      </c>
      <c r="B7" s="9">
        <v>700269000</v>
      </c>
      <c r="C7" s="9">
        <v>531953000</v>
      </c>
      <c r="D7" s="9">
        <v>501456000</v>
      </c>
      <c r="E7" s="9">
        <v>235192000</v>
      </c>
      <c r="F7" s="6" t="s">
        <v>60</v>
      </c>
    </row>
    <row r="8" spans="1:6" x14ac:dyDescent="0.25">
      <c r="A8" t="s">
        <v>14</v>
      </c>
      <c r="B8" s="10">
        <v>399861000</v>
      </c>
      <c r="C8" s="10">
        <v>403224000</v>
      </c>
      <c r="D8" s="10">
        <v>409947000</v>
      </c>
      <c r="E8" s="10">
        <v>419191500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0.21195705452852262</v>
      </c>
      <c r="C9" s="8">
        <f>IF(AND(ISNUMBER(C5),N(D6)&gt;0),C5/D6,"")</f>
        <v>0.23554842101013343</v>
      </c>
      <c r="D9" s="8">
        <f>IF(AND(ISNUMBER(D5),N(E6)&gt;0),D5/E6,"")</f>
        <v>0.204696360522867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0.3935415417418089</v>
      </c>
      <c r="C10" s="8">
        <f>IF(AND(ISNUMBER(C9),N(C5)&gt;0,ISNUMBER(C7)),C7/C5,"")</f>
        <v>0.30291467244457226</v>
      </c>
      <c r="D10" s="8">
        <f>IF(AND(ISNUMBER(D9),N(D5)&gt;0,ISNUMBER(D7)),D7/D5,"")</f>
        <v>0.36301642078561763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