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<sst xmlns="http://schemas.openxmlformats.org/spreadsheetml/2006/main" count="113" uniqueCount="101">
  <si>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WSP Global Inc. (WSP.TO)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</si>
  <si>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</si>
  <si>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</si>
  <si>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</si>
  <si>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</si>
  <si>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</si>
  <si>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</si>
  <si>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</si>
  <si>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</si>
  <si>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</si>
  <si>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</si>
  <si>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</si>
  <si>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</si>
  <si>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</si>
  <si>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</si>
  <si>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</si>
  <si>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</si>
  <si>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</si>
  <si>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</si>
  <si>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</si>
  <si>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</si>
  <si>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</si>
  <si>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</si>
  <si>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</si>
  <si>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</si>
  <si>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</si>
  <si>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</si>
  <si>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</si>
  <si>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</si>
  <si>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</si>
  <si>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</si>
  <si>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</si>
  <si>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</si>
  <si>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</si>
  <si>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</si>
  <si>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</si>
  <si>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</si>
  <si>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</si>
  <si>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</si>
  <si>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</si>
  <si>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</si>
  <si>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</si>
  <si>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</si>
  <si>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</si>
  <si>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</si>
  <si>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</si>
  <si>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</si>
  <si>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</si>
  <si>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</si>
  <si>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</si>
  <si>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</si>
  <si>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</si>
  <si>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</si>
  <si>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</si>
  <si>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</si>
  <si>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</si>
  <si>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</si>
  <si>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</si>
  <si>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</si>
  <si>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</si>
  <si>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</si>
  <si>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</si>
  <si>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</si>
  <si>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</si>
  <si>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</si>
  <si>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</si>
  <si>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</si>
  <si>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</si>
  <si>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</si>
  <si>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</si>
  <si>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</si>
  <si>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</si>
  <si>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</si>
  <si>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</si>
  <si>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</si>
  <si>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</si>
  <si>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</si>
  <si>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</si>
  <si>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</si>
  <si>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</si>
  <si>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</si>
  <si>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</si>
  <si>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</si>
  <si>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</si>
  <si>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</si>
  <si>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</si>
  <si>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</si>
  <si>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</si>
  <si>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</si>
  <si>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</si>
  <si>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</si>
  <si>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</si>
  <si>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</si>
  <si>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</si>
  <si>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</si>
  <si>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</si>
  <si>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</si>
  <si>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</si>
  <si>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1.12% of revenue against depreciation of 2.98%. A business cannot depreciate more than it invests indefinitely. Capex has been set to 2.98% of revenue so the forecast is not handed free growth. Override it if the reported figure is right.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</si>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</sst>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0.15287703392310337</v>
      </c>
    </row>
    <row r="7" spans="1:2" x14ac:dyDescent="0.25">
      <c r="A7" t="s">
        <v>5</v>
      </c>
      <c r="B7" s="6">
        <v>0.08627283137589066</v>
      </c>
    </row>
    <row r="8" spans="1:2" x14ac:dyDescent="0.25">
      <c r="A8" t="s">
        <v>6</v>
      </c>
      <c r="B8" s="6">
        <v>0.2622641818261532</v>
      </c>
    </row>
    <row r="9" spans="1:2" x14ac:dyDescent="0.25">
      <c r="A9" t="s">
        <v>7</v>
      </c>
      <c r="B9" s="6">
        <v>0.044607488342057425</v>
      </c>
    </row>
    <row r="10" spans="1:2" x14ac:dyDescent="0.25">
      <c r="A10" t="s">
        <v>8</v>
      </c>
      <c r="B10" s="6">
        <v>0.02981760880023728</v>
      </c>
    </row>
    <row r="11" spans="1:2" x14ac:dyDescent="0.25">
      <c r="A11" t="s">
        <v>9</v>
      </c>
      <c r="B11" s="6">
        <v>0.1132631822386679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10.649590317240287</v>
      </c>
    </row>
    <row r="14" spans="1:3" x14ac:dyDescent="0.25">
      <c r="A14" t="s">
        <v>12</v>
      </c>
      <c r="B14" s="6">
        <v>0.08735648250195988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0.65696</v>
      </c>
      <c r="C19" s="8" t="s">
        <v>19</v>
      </c>
    </row>
    <row r="20" spans="1:2" x14ac:dyDescent="0.25">
      <c r="A20" t="s">
        <v>20</v>
      </c>
      <c r="B20" s="10">
        <f>B17+B19*B18</f>
        <v>0.0691328</v>
      </c>
    </row>
    <row r="21" spans="1:3" x14ac:dyDescent="0.25">
      <c r="A21" t="s">
        <v>21</v>
      </c>
      <c r="B21" s="6">
        <v>0.05701898443145241</v>
      </c>
      <c r="C21" s="8" t="s">
        <v>22</v>
      </c>
    </row>
    <row r="22" spans="1:2" x14ac:dyDescent="0.25">
      <c r="A22" t="s">
        <v>23</v>
      </c>
      <c r="B22" s="11">
        <v>23747950592</v>
      </c>
    </row>
    <row r="23" spans="1:2" x14ac:dyDescent="0.25">
      <c r="A23" t="s">
        <v>24</v>
      </c>
      <c r="B23" s="11">
        <v>4864500000</v>
      </c>
    </row>
    <row r="24" spans="1:2" x14ac:dyDescent="0.25">
      <c r="A24" t="s">
        <v>25</v>
      </c>
      <c r="B24" s="10">
        <f>B22/(B22+B23)</f>
        <v>0.8299866002613524</v>
      </c>
    </row>
    <row r="25" spans="1:2" x14ac:dyDescent="0.25">
      <c r="A25" t="s">
        <v>26</v>
      </c>
      <c r="B25" s="10">
        <f>1-B24</f>
        <v>0.1700133997386476</v>
      </c>
    </row>
    <row r="26" spans="1:2" x14ac:dyDescent="0.25">
      <c r="A26" t="s">
        <v>27</v>
      </c>
      <c r="B26" s="12">
        <f>B24*B20+B25*B21*(1-B8)</f>
        <v>0.0645309023101123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18285000000</v>
      </c>
      <c r="C29" s="8" t="s">
        <v>30</v>
      </c>
    </row>
    <row r="30" spans="1:2" x14ac:dyDescent="0.25">
      <c r="A30" t="s">
        <v>31</v>
      </c>
      <c r="B30" s="11">
        <v>3141200000</v>
      </c>
    </row>
    <row r="31" spans="1:2" x14ac:dyDescent="0.25">
      <c r="A31" t="s">
        <v>32</v>
      </c>
      <c r="B31" s="13">
        <v>130989729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0.15287703392310337</v>
      </c>
      <c r="C5" s="10">
        <f>Assumptions!B6</f>
        <v>0.15287703392310337</v>
      </c>
      <c r="D5" s="10">
        <f>Assumptions!B6</f>
        <v>0.15287703392310337</v>
      </c>
      <c r="E5" s="10">
        <f>Assumptions!B6</f>
        <v>0.15287703392310337</v>
      </c>
      <c r="F5" s="10">
        <f>Assumptions!B6</f>
        <v>0.15287703392310337</v>
      </c>
    </row>
    <row r="6" spans="1:6" x14ac:dyDescent="0.25">
      <c r="A6" t="s">
        <v>43</v>
      </c>
      <c r="B6" s="18">
        <f>Assumptions!B29*(1+B5)</f>
        <v>21080356565.283943</v>
      </c>
      <c r="C6" s="18">
        <f>B6*(1+C5)</f>
        <v>24303058951.02597</v>
      </c>
      <c r="D6" s="18">
        <f>C6*(1+D5)</f>
        <v>28018438518.717148</v>
      </c>
      <c r="E6" s="18">
        <f>D6*(1+E5)</f>
        <v>32301814294.615456</v>
      </c>
      <c r="F6" s="18">
        <f>E6*(1+F5)</f>
        <v>37240019854.311165</v>
      </c>
    </row>
    <row r="7" spans="1:6" x14ac:dyDescent="0.25">
      <c r="A7" t="s">
        <v>5</v>
      </c>
      <c r="B7" s="10">
        <f>Assumptions!B7</f>
        <v>0.08627283137589066</v>
      </c>
      <c r="C7" s="10">
        <f>Assumptions!B7</f>
        <v>0.08627283137589066</v>
      </c>
      <c r="D7" s="10">
        <f>Assumptions!B7</f>
        <v>0.08627283137589066</v>
      </c>
      <c r="E7" s="10">
        <f>Assumptions!B7</f>
        <v>0.08627283137589066</v>
      </c>
      <c r="F7" s="10">
        <f>Assumptions!B7</f>
        <v>0.08627283137589066</v>
      </c>
    </row>
    <row r="8" spans="1:6" x14ac:dyDescent="0.25">
      <c r="A8" t="s">
        <v>44</v>
      </c>
      <c r="B8" s="18">
        <f>B6*B7</f>
        <v>1818662047.3003912</v>
      </c>
      <c r="C8" s="18">
        <f>C6*C7</f>
        <v>2096693706.8001938</v>
      </c>
      <c r="D8" s="18">
        <f>D6*D7</f>
        <v>2417230021.741044</v>
      </c>
      <c r="E8" s="18">
        <f>E6*E7</f>
        <v>2786768977.7746935</v>
      </c>
      <c r="F8" s="18">
        <f>F6*F7</f>
        <v>3212801953.3258076</v>
      </c>
    </row>
    <row r="9" spans="1:6" x14ac:dyDescent="0.25">
      <c r="A9" t="s">
        <v>45</v>
      </c>
      <c r="B9" s="18">
        <f>B8*(1-Assumptions!B8)</f>
        <v>1341692133.4468775</v>
      </c>
      <c r="C9" s="18">
        <f>C8*(1-Assumptions!B8)</f>
        <v>1546806047.2461967</v>
      </c>
      <c r="D9" s="18">
        <f>D8*(1-Assumptions!B8)</f>
        <v>1783277167.8035147</v>
      </c>
      <c r="E9" s="18">
        <f>E8*(1-Assumptions!B8)</f>
        <v>2055899291.880108</v>
      </c>
      <c r="F9" s="18">
        <f>F8*(1-Assumptions!B8)</f>
        <v>2370199077.667348</v>
      </c>
    </row>
    <row r="10" spans="1:6" x14ac:dyDescent="0.25">
      <c r="A10" t="s">
        <v>46</v>
      </c>
      <c r="B10" s="18">
        <f>B6*Assumptions!B9</f>
        <v>940341759.7323172</v>
      </c>
      <c r="C10" s="18">
        <f>C6*Assumptions!B9</f>
        <v>1084098418.8342254</v>
      </c>
      <c r="D10" s="18">
        <f>D6*Assumptions!B9</f>
        <v>1249832169.5863278</v>
      </c>
      <c r="E10" s="18">
        <f>E6*Assumptions!B9</f>
        <v>1440902804.5743628</v>
      </c>
      <c r="F10" s="18">
        <f>F6*Assumptions!B9</f>
        <v>1661183751.5091724</v>
      </c>
    </row>
    <row r="11" spans="1:6" x14ac:dyDescent="0.25">
      <c r="A11" t="s">
        <v>47</v>
      </c>
      <c r="B11" s="18">
        <f>-B6*Assumptions!B10</f>
        <v>-628565825.4331503</v>
      </c>
      <c r="C11" s="18">
        <f>-C6*Assumptions!B10</f>
        <v>-724659104.4507974</v>
      </c>
      <c r="D11" s="18">
        <f>-D6*Assumptions!B10</f>
        <v>-835442838.9446076</v>
      </c>
      <c r="E11" s="18">
        <f>-E6*Assumptions!B10</f>
        <v>-963162862.1747562</v>
      </c>
      <c r="F11" s="18">
        <f>-F6*Assumptions!B10</f>
        <v>-1110408343.7289197</v>
      </c>
    </row>
    <row r="12" spans="1:6" x14ac:dyDescent="0.25">
      <c r="A12" t="s">
        <v>48</v>
      </c>
      <c r="B12" s="18">
        <f>-(B6-Assumptions!B29)*Assumptions!B11</f>
        <v>-316610980.075812</v>
      </c>
      <c r="C12" s="18">
        <f>-(C6-B6)*Assumptions!B11</f>
        <v>-365013527.617289</v>
      </c>
      <c r="D12" s="18">
        <f>-(D6-C6)*Assumptions!B11</f>
        <v>-420815713.061229</v>
      </c>
      <c r="E12" s="18">
        <f>-(E6-D6)*Assumptions!B11</f>
        <v>-485148771.10226554</v>
      </c>
      <c r="F12" s="18">
        <f>-(F6-E6)*Assumptions!B11</f>
        <v>-559316876.2398181</v>
      </c>
    </row>
    <row r="13" spans="1:6" x14ac:dyDescent="0.25">
      <c r="A13" s="19" t="s">
        <v>49</v>
      </c>
      <c r="B13" s="20">
        <f>B9+B10+B11+B12</f>
        <v>1336857087.6702323</v>
      </c>
      <c r="C13" s="20">
        <f>C9+C10+C11+C12</f>
        <v>1541231834.0123358</v>
      </c>
      <c r="D13" s="20">
        <f>D9+D10+D11+D12</f>
        <v>1776850785.3840058</v>
      </c>
      <c r="E13" s="20">
        <f>E9+E10+E11+E12</f>
        <v>2048490463.177449</v>
      </c>
      <c r="F13" s="20">
        <f>F9+F10+F11+F12</f>
        <v>2361657609.2077823</v>
      </c>
    </row>
    <row r="14" spans="1:6" x14ac:dyDescent="0.25">
      <c r="A14" t="s">
        <v>50</v>
      </c>
      <c r="B14" s="21">
        <f>1/(1+Assumptions!$B$26)^(1-0.5*Assumptions!$B$32)</f>
        <v>0.9692166438592076</v>
      </c>
      <c r="C14" s="21">
        <f>1/(1+Assumptions!$B$26)^(2-0.5*Assumptions!$B$32)</f>
        <v>0.9104636058529954</v>
      </c>
      <c r="D14" s="21">
        <f>1/(1+Assumptions!$B$26)^(3-0.5*Assumptions!$B$32)</f>
        <v>0.8552721239723718</v>
      </c>
      <c r="E14" s="21">
        <f>1/(1+Assumptions!$B$26)^(4-0.5*Assumptions!$B$32)</f>
        <v>0.8034262999001407</v>
      </c>
      <c r="F14" s="21">
        <f>1/(1+Assumptions!$B$26)^(5-0.5*Assumptions!$B$32)</f>
        <v>0.7547233228801955</v>
      </c>
    </row>
    <row r="15" spans="1:6" x14ac:dyDescent="0.25">
      <c r="A15" s="19" t="s">
        <v>51</v>
      </c>
      <c r="B15" s="20">
        <f>B13*B14</f>
        <v>1295704139.831137</v>
      </c>
      <c r="C15" s="20">
        <f>C13*C14</f>
        <v>1403235493.0502965</v>
      </c>
      <c r="D15" s="20">
        <f>D13*D14</f>
        <v>1519690945.1973557</v>
      </c>
      <c r="E15" s="20">
        <f>E13*E14</f>
        <v>1645811113.2113833</v>
      </c>
      <c r="F15" s="20">
        <f>F13*F14</f>
        <v>1782398078.3265955</v>
      </c>
    </row>
    <row r="17" spans="1:2" x14ac:dyDescent="0.25">
      <c r="A17" s="22" t="s">
        <v>52</v>
      </c>
      <c r="B17" s="23">
        <f>SUM(B15:F15)</f>
        <v>7646839769.616768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2361657609.2077823</v>
      </c>
    </row>
    <row r="5" spans="1:2" x14ac:dyDescent="0.25">
      <c r="A5" t="s">
        <v>56</v>
      </c>
      <c r="B5" s="18">
        <f>IF(Assumptions!$B$33=0,B4,B4-Forecast!F11-Forecast!F10-Forecast!F12)</f>
        <v>2776525823.7561464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0.2861836841866786</v>
      </c>
    </row>
    <row r="7" spans="1:2" x14ac:dyDescent="0.25">
      <c r="A7" t="s">
        <v>58</v>
      </c>
      <c r="B7" s="18">
        <f>-MAX(Forecast!F9,0)*B6</f>
        <v>-794596389.4819866</v>
      </c>
    </row>
    <row r="8" spans="1:2" x14ac:dyDescent="0.25">
      <c r="A8" t="s">
        <v>59</v>
      </c>
      <c r="B8" s="18">
        <f>IF(OR(Assumptions!$B$33=0,Assumptions!B12&lt;=0),B5,MAX(B5+B7,0))</f>
        <v>1981929434.27416</v>
      </c>
    </row>
    <row r="9" spans="1:2" x14ac:dyDescent="0.25">
      <c r="A9" t="s">
        <v>60</v>
      </c>
      <c r="B9" s="18">
        <f>B8*(1+Assumptions!B12)/(Assumptions!B26-Assumptions!B12)</f>
        <v>51389610441.837715</v>
      </c>
    </row>
    <row r="10" spans="1:2" x14ac:dyDescent="0.25">
      <c r="A10" t="s">
        <v>61</v>
      </c>
      <c r="B10" s="18">
        <f>B9/(1+Assumptions!B26)^(5-0.5*Assumptions!B32)</f>
        <v>38784937554.18255</v>
      </c>
    </row>
    <row r="11" spans="1:2" x14ac:dyDescent="0.25">
      <c r="A11" t="s">
        <v>62</v>
      </c>
      <c r="B11" s="18">
        <f>Forecast!B17+B10</f>
        <v>46431777323.79932</v>
      </c>
    </row>
    <row r="12" spans="1:2" x14ac:dyDescent="0.25">
      <c r="A12" t="s">
        <v>63</v>
      </c>
      <c r="B12" s="18">
        <f>-Assumptions!B30</f>
        <v>-3141200000</v>
      </c>
    </row>
    <row r="13" spans="1:2" x14ac:dyDescent="0.25">
      <c r="A13" t="s">
        <v>64</v>
      </c>
      <c r="B13" s="18">
        <f>B11+B12</f>
        <v>43290577323.79932</v>
      </c>
    </row>
    <row r="14" spans="1:2" x14ac:dyDescent="0.25">
      <c r="A14" s="19" t="s">
        <v>65</v>
      </c>
      <c r="B14" s="24">
        <f>B13/Assumptions!B31</f>
        <v>330.48833411816065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4873985704.83498</v>
      </c>
    </row>
    <row r="18" spans="1:2" x14ac:dyDescent="0.25">
      <c r="A18" t="s">
        <v>60</v>
      </c>
      <c r="B18" s="18">
        <f>B17*Assumptions!B13</f>
        <v>51905950968.57818</v>
      </c>
    </row>
    <row r="19" spans="1:2" x14ac:dyDescent="0.25">
      <c r="A19" t="s">
        <v>61</v>
      </c>
      <c r="B19" s="18">
        <f>B18/(1+Assumptions!B26)^(5-0.5*Assumptions!B32)</f>
        <v>39174631792.261826</v>
      </c>
    </row>
    <row r="20" spans="1:2" x14ac:dyDescent="0.25">
      <c r="A20" t="s">
        <v>62</v>
      </c>
      <c r="B20" s="18">
        <f>Forecast!B17+B19</f>
        <v>46821471561.87859</v>
      </c>
    </row>
    <row r="21" spans="1:2" x14ac:dyDescent="0.25">
      <c r="A21" t="s">
        <v>63</v>
      </c>
      <c r="B21" s="18">
        <f>-Assumptions!B30</f>
        <v>-3141200000</v>
      </c>
    </row>
    <row r="22" spans="1:2" x14ac:dyDescent="0.25">
      <c r="A22" t="s">
        <v>64</v>
      </c>
      <c r="B22" s="18">
        <f>B20+B21</f>
        <v>43680271561.87859</v>
      </c>
    </row>
    <row r="23" spans="1:2" x14ac:dyDescent="0.25">
      <c r="A23" s="19" t="s">
        <v>65</v>
      </c>
      <c r="B23" s="25">
        <f>B22/Assumptions!B31</f>
        <v>333.46333254784116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176.15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330.48833411816065</v>
      </c>
    </row>
    <row r="29" spans="1:2" x14ac:dyDescent="0.25">
      <c r="A29" s="19" t="s">
        <v>73</v>
      </c>
      <c r="B29" s="12">
        <f>B28/B26-1</f>
        <v>0.8761756123653741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0.044531</v>
      </c>
      <c r="B5" s="31">
        <v>533.4463207134501</v>
      </c>
      <c r="C5" s="31">
        <v>596.0212555894457</v>
      </c>
      <c r="D5" s="31">
        <v>690.1243812707947</v>
      </c>
      <c r="E5" s="31">
        <v>848.3014869034816</v>
      </c>
      <c r="F5" s="31">
        <v>1171.3929564209943</v>
      </c>
    </row>
    <row r="6" spans="1:6" x14ac:dyDescent="0.25">
      <c r="A6" s="30">
        <v>0.054531</v>
      </c>
      <c r="B6" s="31">
        <v>390.86907812592597</v>
      </c>
      <c r="C6" s="31">
        <v>416.0512338715711</v>
      </c>
      <c r="D6" s="31">
        <v>449.4372378767748</v>
      </c>
      <c r="E6" s="31">
        <v>496.04350707901887</v>
      </c>
      <c r="F6" s="31">
        <v>566.0233351117892</v>
      </c>
    </row>
    <row r="7" spans="1:6" x14ac:dyDescent="0.25">
      <c r="A7" s="30">
        <v>0.064531</v>
      </c>
      <c r="B7" s="31">
        <v>305.9303176340632</v>
      </c>
      <c r="C7" s="31">
        <v>316.9330468976437</v>
      </c>
      <c r="D7" s="32">
        <v>330.487465893159</v>
      </c>
      <c r="E7" s="31">
        <v>347.70200895436784</v>
      </c>
      <c r="F7" s="31">
        <v>370.435802456449</v>
      </c>
    </row>
    <row r="8" spans="1:6" x14ac:dyDescent="0.25">
      <c r="A8" s="30">
        <v>0.074531</v>
      </c>
      <c r="B8" s="31">
        <v>249.5812811355371</v>
      </c>
      <c r="C8" s="31">
        <v>254.18620534488014</v>
      </c>
      <c r="D8" s="31">
        <v>259.543588817903</v>
      </c>
      <c r="E8" s="31">
        <v>265.90689294004966</v>
      </c>
      <c r="F8" s="31">
        <v>273.65781333594015</v>
      </c>
    </row>
    <row r="9" spans="1:6" x14ac:dyDescent="0.25">
      <c r="A9" s="30">
        <v>0.084531</v>
      </c>
      <c r="B9" s="31">
        <v>209.48457515757883</v>
      </c>
      <c r="C9" s="31">
        <v>210.90174272405707</v>
      </c>
      <c r="D9" s="31">
        <v>212.41551426998143</v>
      </c>
      <c r="E9" s="31">
        <v>214.05246293158066</v>
      </c>
      <c r="F9" s="31">
        <v>215.84989174604613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18285000000</v>
      </c>
      <c r="C5" s="18">
        <v>16166800000</v>
      </c>
      <c r="D5" s="18">
        <v>14437200000</v>
      </c>
      <c r="E5" s="18">
        <v>11932900000</v>
      </c>
      <c r="F5" s="8" t="s">
        <v>84</v>
      </c>
    </row>
    <row r="6" spans="1:6" x14ac:dyDescent="0.25">
      <c r="A6" t="s">
        <v>44</v>
      </c>
      <c r="B6" s="18">
        <v>1773400000</v>
      </c>
      <c r="C6" s="18">
        <v>1442900000</v>
      </c>
      <c r="D6" s="18">
        <v>1196300000</v>
      </c>
      <c r="E6" s="18">
        <v>906800000</v>
      </c>
      <c r="F6" s="8" t="s">
        <v>85</v>
      </c>
    </row>
    <row r="7" spans="1:6" x14ac:dyDescent="0.25">
      <c r="A7" t="s">
        <v>86</v>
      </c>
      <c r="B7" s="18">
        <v>751500000</v>
      </c>
      <c r="C7" s="18">
        <v>685300000</v>
      </c>
      <c r="D7" s="18">
        <v>673200000</v>
      </c>
      <c r="E7" s="18">
        <v>576500000</v>
      </c>
      <c r="F7" s="8" t="s">
        <v>87</v>
      </c>
    </row>
    <row r="8" spans="1:6" x14ac:dyDescent="0.25">
      <c r="A8" t="s">
        <v>88</v>
      </c>
      <c r="B8" s="18">
        <v>152900000</v>
      </c>
      <c r="C8" s="18">
        <v>163800000</v>
      </c>
      <c r="D8" s="18">
        <v>180400000</v>
      </c>
      <c r="E8" s="18">
        <v>166500000</v>
      </c>
      <c r="F8" s="8" t="s">
        <v>89</v>
      </c>
    </row>
    <row r="9" spans="1:6" x14ac:dyDescent="0.25">
      <c r="A9" t="s">
        <v>90</v>
      </c>
      <c r="B9" s="18">
        <v>-325500000</v>
      </c>
      <c r="C9" s="18">
        <v>195900000</v>
      </c>
      <c r="D9" s="18">
        <v>285700000</v>
      </c>
      <c r="E9" s="18">
        <v>284700000</v>
      </c>
      <c r="F9" s="8" t="s">
        <v>91</v>
      </c>
    </row>
    <row r="10" spans="1:6" x14ac:dyDescent="0.25">
      <c r="A10" t="s">
        <v>92</v>
      </c>
      <c r="B10" s="18">
        <v>4864500000</v>
      </c>
      <c r="C10" s="18">
        <v>5791600000</v>
      </c>
      <c r="D10" s="18">
        <v>4264600000</v>
      </c>
      <c r="E10" s="18">
        <v>4084300000</v>
      </c>
      <c r="F10" s="8" t="s">
        <v>93</v>
      </c>
    </row>
    <row r="11" spans="1:6" x14ac:dyDescent="0.25">
      <c r="A11" t="s">
        <v>94</v>
      </c>
      <c r="B11" s="18">
        <v>1723300000</v>
      </c>
      <c r="C11" s="18">
        <v>791500000</v>
      </c>
      <c r="D11" s="18">
        <v>501300000</v>
      </c>
      <c r="E11" s="18">
        <v>603800000</v>
      </c>
      <c r="F11" s="8" t="s">
        <v>95</v>
      </c>
    </row>
    <row r="12" spans="1:6" x14ac:dyDescent="0.25">
      <c r="A12" t="s">
        <v>32</v>
      </c>
      <c r="B12" s="34">
        <v>130989729</v>
      </c>
      <c r="C12" s="34">
        <v>126539101</v>
      </c>
      <c r="D12" s="34">
        <v>124951544</v>
      </c>
      <c r="E12" s="34">
        <v>120709390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2026-09-19T00:06:36Z</dcterms:modified>
</cp:coreProperties>
</file>