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<sst xmlns="http://schemas.openxmlformats.org/spreadsheetml/2006/main" count="113" uniqueCount="101">
  <si>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Whitbread plc (WTB.L)</t>
  </si>
  <si>
    <t>DCF Studio - Base case</t>
  </si>
  <si>
    <t>Blue figures on a cream fill are inputs. Every other figure is a formula - change an input and the model reprices. Currency figures are GBP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</si>
  <si>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</si>
  <si>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</si>
  <si>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</si>
  <si>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</si>
  <si>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</si>
  <si>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</si>
  <si>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</si>
  <si>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</si>
  <si>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</si>
  <si>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</si>
  <si>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</si>
  <si>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</si>
  <si>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</si>
  <si>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</si>
  <si>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</si>
  <si>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</si>
  <si>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</si>
  <si>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</si>
  <si>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</si>
  <si>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</si>
  <si>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(GBP m)</t>
  </si>
  <si>
    <t>Total debt (GBP m)</t>
  </si>
  <si>
    <t>Equity weight</t>
  </si>
  <si>
    <t>Debt weight</t>
  </si>
  <si>
    <t>WACC</t>
  </si>
  <si>
    <t>Base year</t>
  </si>
  <si>
    <t>Revenue, last reported year (GBP m)</t>
  </si>
  <si>
    <t>Fiscal year ended 2026-02-28</t>
  </si>
  <si>
    <t>Net debt (GBP m)</t>
  </si>
  <si>
    <t>Diluted shares</t>
  </si>
  <si>
    <t>Mid-year discounting (1 = yes, 0 = no)</t>
  </si>
  <si>
    <t>Terminal year on a steady-state footing (1 = yes, 0 = no)</t>
  </si>
  <si>
    <t>Forecast cashflows (GBP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</si>
  <si>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</si>
  <si>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</si>
  <si>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</si>
  <si>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</si>
  <si>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</si>
  <si>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</si>
  <si>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</si>
  <si>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</si>
  <si>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</si>
  <si>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</si>
  <si>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</si>
  <si>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</si>
  <si>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</si>
  <si>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</si>
  <si>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</si>
  <si>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</si>
  <si>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</si>
  <si>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(GBP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</si>
  <si>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</si>
  <si>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</si>
  <si>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</si>
  <si>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</si>
  <si>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</si>
  <si>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</si>
  <si>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</si>
  <si>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</si>
  <si>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</si>
  <si>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</si>
  <si>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</si>
  <si>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</si>
  <si>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</si>
  <si>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</si>
  <si>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</si>
  <si>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</si>
  <si>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GBP to GBp</t>
  </si>
  <si>
    <t>then x100, because GBp is a sub-unit of GBP</t>
  </si>
  <si>
    <t>Value per share (GBp)</t>
  </si>
  <si>
    <t>Implied upside</t>
  </si>
  <si>
    <t>Value per share (GBP)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</si>
  <si>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</si>
  <si>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(GBP m, except shares)</t>
  </si>
  <si>
    <t>What the model was built from. "derived" means the figure was not reported and was computed - the note says how.</t>
  </si>
  <si>
    <t>Fiscal year end</t>
  </si>
  <si>
    <t>2026-02-28</t>
  </si>
  <si>
    <t>2025-02-28</t>
  </si>
  <si>
    <t>2024-02-29</t>
  </si>
  <si>
    <t>2023-02-28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</si>
  <si>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</si>
  <si>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</si>
  <si>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</si>
  <si>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</si>
  <si>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</si>
  <si>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</si>
  <si>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</si>
  <si>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</si>
  <si>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</si>
  <si>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</si>
  <si>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</si>
  <si>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</si>
  <si>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</si>
  <si>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</si>
  <si>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</si>
  <si>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19.5% of revenue against depreciation of 13.6%.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</si>
  <si>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GBP assumption - no free live source available for this market.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</si>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</sst>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0.036135929338733774</v>
      </c>
    </row>
    <row r="7" spans="1:2" x14ac:dyDescent="0.25">
      <c r="A7" t="s">
        <v>5</v>
      </c>
      <c r="B7" s="6">
        <v>0.2142820831665217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0.13615064822018683</v>
      </c>
    </row>
    <row r="10" spans="1:2" x14ac:dyDescent="0.25">
      <c r="A10" t="s">
        <v>8</v>
      </c>
      <c r="B10" s="6">
        <v>0.19466891155302576</v>
      </c>
    </row>
    <row r="11" spans="1:2" x14ac:dyDescent="0.25">
      <c r="A11" t="s">
        <v>9</v>
      </c>
      <c r="B11" s="6">
        <v>-0.10247983268598745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8.552026212733942</v>
      </c>
    </row>
    <row r="14" spans="1:3" x14ac:dyDescent="0.25">
      <c r="A14" t="s">
        <v>12</v>
      </c>
      <c r="B14" s="6">
        <v>0.10424074340940792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0.76215</v>
      </c>
      <c r="C19" s="8" t="s">
        <v>19</v>
      </c>
    </row>
    <row r="20" spans="1:2" x14ac:dyDescent="0.25">
      <c r="A20" t="s">
        <v>20</v>
      </c>
      <c r="B20" s="10">
        <f>B17+B19*B18</f>
        <v>0.08691825</v>
      </c>
    </row>
    <row r="21" spans="1:3" x14ac:dyDescent="0.25">
      <c r="A21" t="s">
        <v>21</v>
      </c>
      <c r="B21" s="6">
        <v>0.045</v>
      </c>
      <c r="C21" s="8" t="s">
        <v>22</v>
      </c>
    </row>
    <row r="22" spans="1:2" x14ac:dyDescent="0.25">
      <c r="A22" t="s">
        <v>23</v>
      </c>
      <c r="B22" s="11">
        <v>3860969472</v>
      </c>
    </row>
    <row r="23" spans="1:2" x14ac:dyDescent="0.25">
      <c r="A23" t="s">
        <v>24</v>
      </c>
      <c r="B23" s="11">
        <v>5466100000</v>
      </c>
    </row>
    <row r="24" spans="1:2" x14ac:dyDescent="0.25">
      <c r="A24" t="s">
        <v>25</v>
      </c>
      <c r="B24" s="10">
        <f>B22/(B22+B23)</f>
        <v>0.4139531160983294</v>
      </c>
    </row>
    <row r="25" spans="1:2" x14ac:dyDescent="0.25">
      <c r="A25" t="s">
        <v>26</v>
      </c>
      <c r="B25" s="10">
        <f>1-B24</f>
        <v>0.5860468839016706</v>
      </c>
    </row>
    <row r="26" spans="1:2" x14ac:dyDescent="0.25">
      <c r="A26" t="s">
        <v>27</v>
      </c>
      <c r="B26" s="12">
        <f>B24*B20+B25*B21*(1-B8)</f>
        <v>0.055759162764995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2920200000</v>
      </c>
      <c r="C29" s="8" t="s">
        <v>30</v>
      </c>
    </row>
    <row r="30" spans="1:2" x14ac:dyDescent="0.25">
      <c r="A30" t="s">
        <v>31</v>
      </c>
      <c r="B30" s="11">
        <v>5232400000</v>
      </c>
    </row>
    <row r="31" spans="1:2" x14ac:dyDescent="0.25">
      <c r="A31" t="s">
        <v>32</v>
      </c>
      <c r="B31" s="13">
        <v>173900000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0.036135929338733774</v>
      </c>
      <c r="C5" s="10">
        <f>Assumptions!B6</f>
        <v>0.036135929338733774</v>
      </c>
      <c r="D5" s="10">
        <f>Assumptions!B6</f>
        <v>0.036135929338733774</v>
      </c>
      <c r="E5" s="10">
        <f>Assumptions!B6</f>
        <v>0.036135929338733774</v>
      </c>
      <c r="F5" s="10">
        <f>Assumptions!B6</f>
        <v>0.036135929338733774</v>
      </c>
    </row>
    <row r="6" spans="1:6" x14ac:dyDescent="0.25">
      <c r="A6" t="s">
        <v>43</v>
      </c>
      <c r="B6" s="18">
        <f>Assumptions!B29*(1+B5)</f>
        <v>3025724140.8549705</v>
      </c>
      <c r="C6" s="18">
        <f>B6*(1+C5)</f>
        <v>3135061494.6074066</v>
      </c>
      <c r="D6" s="18">
        <f>C6*(1+D5)</f>
        <v>3248349855.249125</v>
      </c>
      <c r="E6" s="18">
        <f>D6*(1+E5)</f>
        <v>3365731996.0858936</v>
      </c>
      <c r="F6" s="18">
        <f>E6*(1+F5)</f>
        <v>3487355849.669569</v>
      </c>
    </row>
    <row r="7" spans="1:6" x14ac:dyDescent="0.25">
      <c r="A7" t="s">
        <v>5</v>
      </c>
      <c r="B7" s="10">
        <f>Assumptions!B7</f>
        <v>0.2142820831665217</v>
      </c>
      <c r="C7" s="10">
        <f>Assumptions!B7</f>
        <v>0.2142820831665217</v>
      </c>
      <c r="D7" s="10">
        <f>Assumptions!B7</f>
        <v>0.2142820831665217</v>
      </c>
      <c r="E7" s="10">
        <f>Assumptions!B7</f>
        <v>0.2142820831665217</v>
      </c>
      <c r="F7" s="10">
        <f>Assumptions!B7</f>
        <v>0.2142820831665217</v>
      </c>
    </row>
    <row r="8" spans="1:6" x14ac:dyDescent="0.25">
      <c r="A8" t="s">
        <v>44</v>
      </c>
      <c r="B8" s="18">
        <f>B6*B7</f>
        <v>648358471.9896371</v>
      </c>
      <c r="C8" s="18">
        <f>C6*C7</f>
        <v>671787507.9196241</v>
      </c>
      <c r="D8" s="18">
        <f>D6*D7</f>
        <v>696063173.8364518</v>
      </c>
      <c r="E8" s="18">
        <f>E6*E7</f>
        <v>721216063.5015005</v>
      </c>
      <c r="F8" s="18">
        <f>F6*F7</f>
        <v>747277876.2101505</v>
      </c>
    </row>
    <row r="9" spans="1:6" x14ac:dyDescent="0.25">
      <c r="A9" t="s">
        <v>45</v>
      </c>
      <c r="B9" s="18">
        <f>B8*(1-Assumptions!B8)</f>
        <v>486268853.99222785</v>
      </c>
      <c r="C9" s="18">
        <f>C8*(1-Assumptions!B8)</f>
        <v>503840630.93971807</v>
      </c>
      <c r="D9" s="18">
        <f>D8*(1-Assumptions!B8)</f>
        <v>522047380.3773388</v>
      </c>
      <c r="E9" s="18">
        <f>E8*(1-Assumptions!B8)</f>
        <v>540912047.6261253</v>
      </c>
      <c r="F9" s="18">
        <f>F8*(1-Assumptions!B8)</f>
        <v>560458407.1576128</v>
      </c>
    </row>
    <row r="10" spans="1:6" x14ac:dyDescent="0.25">
      <c r="A10" t="s">
        <v>46</v>
      </c>
      <c r="B10" s="18">
        <f>B6*Assumptions!B9</f>
        <v>411954303.1128721</v>
      </c>
      <c r="C10" s="18">
        <f>C6*Assumptions!B9</f>
        <v>426840654.70094615</v>
      </c>
      <c r="D10" s="18">
        <f>D6*Assumptions!B9</f>
        <v>442264938.4381184</v>
      </c>
      <c r="E10" s="18">
        <f>E6*Assumptions!B9</f>
        <v>458246593.0025177</v>
      </c>
      <c r="F10" s="18">
        <f>F6*Assumptions!B9</f>
        <v>474805759.50697225</v>
      </c>
    </row>
    <row r="11" spans="1:6" x14ac:dyDescent="0.25">
      <c r="A11" t="s">
        <v>47</v>
      </c>
      <c r="B11" s="18">
        <f>-B6*Assumptions!B10</f>
        <v>-589014425.1599511</v>
      </c>
      <c r="C11" s="18">
        <f>-C6*Assumptions!B10</f>
        <v>-610299008.807026</v>
      </c>
      <c r="D11" s="18">
        <f>-D6*Assumptions!B10</f>
        <v>-632352730.664776</v>
      </c>
      <c r="E11" s="18">
        <f>-E6*Assumptions!B10</f>
        <v>-655203384.2572337</v>
      </c>
      <c r="F11" s="18">
        <f>-F6*Assumptions!B10</f>
        <v>-678879767.4532523</v>
      </c>
    </row>
    <row r="12" spans="1:6" x14ac:dyDescent="0.25">
      <c r="A12" t="s">
        <v>48</v>
      </c>
      <c r="B12" s="18">
        <f>-(B6-Assumptions!B29)*Assumptions!B11</f>
        <v>10814096.299149945</v>
      </c>
      <c r="C12" s="18">
        <f>-(C6-B6)*Assumptions!B11</f>
        <v>11204873.71887828</v>
      </c>
      <c r="D12" s="18">
        <f>-(D6-C6)*Assumptions!B11</f>
        <v>11609772.243833106</v>
      </c>
      <c r="E12" s="18">
        <f>-(E6-D6)*Assumptions!B11</f>
        <v>12029302.153275065</v>
      </c>
      <c r="F12" s="18">
        <f>-(F6-E6)*Assumptions!B11</f>
        <v>12463992.16588009</v>
      </c>
    </row>
    <row r="13" spans="1:6" x14ac:dyDescent="0.25">
      <c r="A13" s="19" t="s">
        <v>49</v>
      </c>
      <c r="B13" s="20">
        <f>B9+B10+B11+B12</f>
        <v>320022828.24429876</v>
      </c>
      <c r="C13" s="20">
        <f>C9+C10+C11+C12</f>
        <v>331587150.55251646</v>
      </c>
      <c r="D13" s="20">
        <f>D9+D10+D11+D12</f>
        <v>343569360.3945144</v>
      </c>
      <c r="E13" s="20">
        <f>E9+E10+E11+E12</f>
        <v>355984558.52468437</v>
      </c>
      <c r="F13" s="20">
        <f>F9+F10+F11+F12</f>
        <v>368848391.3772129</v>
      </c>
    </row>
    <row r="14" spans="1:6" x14ac:dyDescent="0.25">
      <c r="A14" t="s">
        <v>50</v>
      </c>
      <c r="B14" s="21">
        <f>1/(1+Assumptions!$B$26)^(1-0.5*Assumptions!$B$32)</f>
        <v>0.9732346671867131</v>
      </c>
      <c r="C14" s="21">
        <f>1/(1+Assumptions!$B$26)^(2-0.5*Assumptions!$B$32)</f>
        <v>0.921833976451454</v>
      </c>
      <c r="D14" s="21">
        <f>1/(1+Assumptions!$B$26)^(3-0.5*Assumptions!$B$32)</f>
        <v>0.873147976321801</v>
      </c>
      <c r="E14" s="21">
        <f>1/(1+Assumptions!$B$26)^(4-0.5*Assumptions!$B$32)</f>
        <v>0.8270332923609757</v>
      </c>
      <c r="F14" s="21">
        <f>1/(1+Assumptions!$B$26)^(5-0.5*Assumptions!$B$32)</f>
        <v>0.7833541223502198</v>
      </c>
    </row>
    <row r="15" spans="1:6" x14ac:dyDescent="0.25">
      <c r="A15" s="19" t="s">
        <v>51</v>
      </c>
      <c r="B15" s="20">
        <f>B13*B14</f>
        <v>311457310.73849076</v>
      </c>
      <c r="C15" s="20">
        <f>C13*C14</f>
        <v>305668301.5340332</v>
      </c>
      <c r="D15" s="20">
        <f>D13*D14</f>
        <v>299986891.75464576</v>
      </c>
      <c r="E15" s="20">
        <f>E13*E14</f>
        <v>294411081.46633816</v>
      </c>
      <c r="F15" s="20">
        <f>F13*F14</f>
        <v>288938907.907587</v>
      </c>
    </row>
    <row r="17" spans="1:2" x14ac:dyDescent="0.25">
      <c r="A17" s="22" t="s">
        <v>52</v>
      </c>
      <c r="B17" s="23">
        <f>SUM(B15:F15)</f>
        <v>1500462493.401095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368848391.3772129</v>
      </c>
    </row>
    <row r="5" spans="1:2" x14ac:dyDescent="0.25">
      <c r="A5" t="s">
        <v>56</v>
      </c>
      <c r="B5" s="18">
        <f>IF(Assumptions!$B$33=0,B4,B4-Forecast!F11-Forecast!F10-Forecast!F12)</f>
        <v>583885698.3691797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0.23982944847018142</v>
      </c>
    </row>
    <row r="7" spans="1:2" x14ac:dyDescent="0.25">
      <c r="A7" t="s">
        <v>58</v>
      </c>
      <c r="B7" s="18">
        <f>-MAX(Forecast!F9,0)*B6</f>
        <v>-140032985.0095071</v>
      </c>
    </row>
    <row r="8" spans="1:2" x14ac:dyDescent="0.25">
      <c r="A8" t="s">
        <v>59</v>
      </c>
      <c r="B8" s="18">
        <f>IF(OR(Assumptions!$B$33=0,Assumptions!B12&lt;=0),B5,MAX(B5+B7,0))</f>
        <v>443852713.35967267</v>
      </c>
    </row>
    <row r="9" spans="1:2" x14ac:dyDescent="0.25">
      <c r="A9" t="s">
        <v>60</v>
      </c>
      <c r="B9" s="18">
        <f>B8*(1+Assumptions!B12)/(Assumptions!B26-Assumptions!B12)</f>
        <v>14790683175.271997</v>
      </c>
    </row>
    <row r="10" spans="1:2" x14ac:dyDescent="0.25">
      <c r="A10" t="s">
        <v>61</v>
      </c>
      <c r="B10" s="18">
        <f>B9/(1+Assumptions!B26)^(5-0.5*Assumptions!B32)</f>
        <v>11586342637.725359</v>
      </c>
    </row>
    <row r="11" spans="1:2" x14ac:dyDescent="0.25">
      <c r="A11" t="s">
        <v>62</v>
      </c>
      <c r="B11" s="18">
        <f>Forecast!B17+B10</f>
        <v>13086805131.126453</v>
      </c>
    </row>
    <row r="12" spans="1:2" x14ac:dyDescent="0.25">
      <c r="A12" t="s">
        <v>63</v>
      </c>
      <c r="B12" s="18">
        <f>-Assumptions!B30</f>
        <v>-5232400000</v>
      </c>
    </row>
    <row r="13" spans="1:2" x14ac:dyDescent="0.25">
      <c r="A13" t="s">
        <v>64</v>
      </c>
      <c r="B13" s="18">
        <f>B11+B12</f>
        <v>7854405131.126453</v>
      </c>
    </row>
    <row r="14" spans="1:2" x14ac:dyDescent="0.25">
      <c r="A14" s="19" t="s">
        <v>65</v>
      </c>
      <c r="B14" s="24">
        <f>B13/Assumptions!B31</f>
        <v>45.16621697024988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1222083635.7171228</v>
      </c>
    </row>
    <row r="18" spans="1:2" x14ac:dyDescent="0.25">
      <c r="A18" t="s">
        <v>60</v>
      </c>
      <c r="B18" s="18">
        <f>B17*Assumptions!B13</f>
        <v>10451291286.806032</v>
      </c>
    </row>
    <row r="19" spans="1:2" x14ac:dyDescent="0.25">
      <c r="A19" t="s">
        <v>61</v>
      </c>
      <c r="B19" s="18">
        <f>B18/(1+Assumptions!B26)^(5-0.5*Assumptions!B32)</f>
        <v>8187062113.402439</v>
      </c>
    </row>
    <row r="20" spans="1:2" x14ac:dyDescent="0.25">
      <c r="A20" t="s">
        <v>62</v>
      </c>
      <c r="B20" s="18">
        <f>Forecast!B17+B19</f>
        <v>9687524606.803534</v>
      </c>
    </row>
    <row r="21" spans="1:2" x14ac:dyDescent="0.25">
      <c r="A21" t="s">
        <v>63</v>
      </c>
      <c r="B21" s="18">
        <f>-Assumptions!B30</f>
        <v>-5232400000</v>
      </c>
    </row>
    <row r="22" spans="1:2" x14ac:dyDescent="0.25">
      <c r="A22" t="s">
        <v>64</v>
      </c>
      <c r="B22" s="18">
        <f>B20+B21</f>
        <v>4455124606.803534</v>
      </c>
    </row>
    <row r="23" spans="1:2" x14ac:dyDescent="0.25">
      <c r="A23" s="19" t="s">
        <v>65</v>
      </c>
      <c r="B23" s="25">
        <f>B22/Assumptions!B31</f>
        <v>25.618887905713247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2310</v>
      </c>
    </row>
    <row r="27" spans="1:3" x14ac:dyDescent="0.25">
      <c r="A27" t="s">
        <v>70</v>
      </c>
      <c r="B27" s="27">
        <v>100</v>
      </c>
      <c r="C27" s="8" t="s">
        <v>71</v>
      </c>
    </row>
    <row r="28" spans="1:2" x14ac:dyDescent="0.25">
      <c r="A28" t="s">
        <v>72</v>
      </c>
      <c r="B28" s="28">
        <f>B14*B27</f>
        <v>4516.621697024988</v>
      </c>
    </row>
    <row r="29" spans="1:2" x14ac:dyDescent="0.25">
      <c r="A29" s="19" t="s">
        <v>73</v>
      </c>
      <c r="B29" s="12">
        <f>B28/B26-1</f>
        <v>0.9552474878896051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0.035759</v>
      </c>
      <c r="B5" s="31">
        <v>98.95032285344028</v>
      </c>
      <c r="C5" s="31">
        <v>128.90008631105994</v>
      </c>
      <c r="D5" s="31">
        <v>186.55899133150865</v>
      </c>
      <c r="E5" s="31">
        <v>344.09879055282005</v>
      </c>
      <c r="F5" s="31">
        <v>2575.4501994070793</v>
      </c>
    </row>
    <row r="6" spans="1:6" x14ac:dyDescent="0.25">
      <c r="A6" s="30">
        <v>0.045759</v>
      </c>
      <c r="B6" s="31">
        <v>56.2993839452142</v>
      </c>
      <c r="C6" s="31">
        <v>66.59517039774849</v>
      </c>
      <c r="D6" s="31">
        <v>81.78719792582696</v>
      </c>
      <c r="E6" s="31">
        <v>106.53589016884052</v>
      </c>
      <c r="F6" s="31">
        <v>154.16497337681506</v>
      </c>
    </row>
    <row r="7" spans="1:6" x14ac:dyDescent="0.25">
      <c r="A7" s="30">
        <v>0.055759</v>
      </c>
      <c r="B7" s="31">
        <v>34.61289506606651</v>
      </c>
      <c r="C7" s="31">
        <v>39.169560356127384</v>
      </c>
      <c r="D7" s="32">
        <v>45.166619030925844</v>
      </c>
      <c r="E7" s="31">
        <v>53.4428420354157</v>
      </c>
      <c r="F7" s="31">
        <v>65.64510373470948</v>
      </c>
    </row>
    <row r="8" spans="1:6" x14ac:dyDescent="0.25">
      <c r="A8" s="30">
        <v>0.065759</v>
      </c>
      <c r="B8" s="31">
        <v>21.49852639255287</v>
      </c>
      <c r="C8" s="31">
        <v>23.754551311366964</v>
      </c>
      <c r="D8" s="31">
        <v>26.534412862890132</v>
      </c>
      <c r="E8" s="31">
        <v>30.057847323042786</v>
      </c>
      <c r="F8" s="31">
        <v>34.687467053391984</v>
      </c>
    </row>
    <row r="9" spans="1:6" x14ac:dyDescent="0.25">
      <c r="A9" s="30">
        <v>0.075759</v>
      </c>
      <c r="B9" s="31">
        <v>12.722397860248329</v>
      </c>
      <c r="C9" s="31">
        <v>13.886914999309093</v>
      </c>
      <c r="D9" s="31">
        <v>15.25801116174574</v>
      </c>
      <c r="E9" s="31">
        <v>16.903403853418094</v>
      </c>
      <c r="F9" s="31">
        <v>18.92403882713008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2920200000</v>
      </c>
      <c r="C5" s="18">
        <v>2921900000</v>
      </c>
      <c r="D5" s="18">
        <v>2959900000</v>
      </c>
      <c r="E5" s="18">
        <v>2625200000</v>
      </c>
      <c r="F5" s="8" t="s">
        <v>84</v>
      </c>
    </row>
    <row r="6" spans="1:6" x14ac:dyDescent="0.25">
      <c r="A6" t="s">
        <v>44</v>
      </c>
      <c r="B6" s="18">
        <v>637100000</v>
      </c>
      <c r="C6" s="18">
        <v>618900000</v>
      </c>
      <c r="D6" s="18">
        <v>663800000</v>
      </c>
      <c r="E6" s="18">
        <v>532600000</v>
      </c>
      <c r="F6" s="8" t="s">
        <v>85</v>
      </c>
    </row>
    <row r="7" spans="1:6" x14ac:dyDescent="0.25">
      <c r="A7" t="s">
        <v>86</v>
      </c>
      <c r="B7" s="18">
        <v>426200000</v>
      </c>
      <c r="C7" s="18">
        <v>401800000</v>
      </c>
      <c r="D7" s="18">
        <v>383400000</v>
      </c>
      <c r="E7" s="18">
        <v>345500000</v>
      </c>
      <c r="F7" s="8" t="s">
        <v>87</v>
      </c>
    </row>
    <row r="8" spans="1:6" x14ac:dyDescent="0.25">
      <c r="A8" t="s">
        <v>88</v>
      </c>
      <c r="B8" s="18">
        <v>697200000</v>
      </c>
      <c r="C8" s="18">
        <v>498200000</v>
      </c>
      <c r="D8" s="18">
        <v>508500000</v>
      </c>
      <c r="E8" s="18">
        <v>518800000</v>
      </c>
      <c r="F8" s="8" t="s">
        <v>89</v>
      </c>
    </row>
    <row r="9" spans="1:6" x14ac:dyDescent="0.25">
      <c r="A9" t="s">
        <v>90</v>
      </c>
      <c r="B9" s="18">
        <v>9500000</v>
      </c>
      <c r="C9" s="18">
        <v>-4600000</v>
      </c>
      <c r="D9" s="18">
        <v>-34300000</v>
      </c>
      <c r="E9" s="18">
        <v>-98900000</v>
      </c>
      <c r="F9" s="8" t="s">
        <v>91</v>
      </c>
    </row>
    <row r="10" spans="1:6" x14ac:dyDescent="0.25">
      <c r="A10" t="s">
        <v>92</v>
      </c>
      <c r="B10" s="18">
        <v>5466100000</v>
      </c>
      <c r="C10" s="18">
        <v>5626200000</v>
      </c>
      <c r="D10" s="18">
        <v>5093300000</v>
      </c>
      <c r="E10" s="18">
        <v>4951800000</v>
      </c>
      <c r="F10" s="8" t="s">
        <v>93</v>
      </c>
    </row>
    <row r="11" spans="1:6" x14ac:dyDescent="0.25">
      <c r="A11" t="s">
        <v>94</v>
      </c>
      <c r="B11" s="18">
        <v>233700000</v>
      </c>
      <c r="C11" s="18">
        <v>909000000</v>
      </c>
      <c r="D11" s="18">
        <v>696700000</v>
      </c>
      <c r="E11" s="18">
        <v>1164800000</v>
      </c>
      <c r="F11" s="8" t="s">
        <v>95</v>
      </c>
    </row>
    <row r="12" spans="1:6" x14ac:dyDescent="0.25">
      <c r="A12" t="s">
        <v>32</v>
      </c>
      <c r="B12" s="34">
        <v>173900000</v>
      </c>
      <c r="C12" s="34">
        <v>180500000</v>
      </c>
      <c r="D12" s="34">
        <v>195200000</v>
      </c>
      <c r="E12" s="34">
        <v>202800000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2026-09-19T00:08:42Z</dcterms:modified>
</cp:coreProperties>
</file>