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<sst xmlns="http://schemas.openxmlformats.org/spreadsheetml/2006/main" count="70" uniqueCount="67">
  <si>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Willis Towers Watson Public Limited Company (WTW)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</si>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</sst>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0.64423</v>
      </c>
    </row>
    <row r="9" spans="1:2" x14ac:dyDescent="0.25">
      <c r="A9" t="s">
        <v>8</v>
      </c>
      <c r="B9" s="8">
        <f>B6+B8*B7</f>
        <v>0.076190929</v>
      </c>
    </row>
    <row r="10" spans="1:2" x14ac:dyDescent="0.25">
      <c r="A10" t="s">
        <v>9</v>
      </c>
      <c r="B10" s="8">
        <f>MEDIAN('Source data'!B9:E9)</f>
        <v>0.1053314696485623</v>
      </c>
    </row>
    <row r="11" spans="1:2" x14ac:dyDescent="0.25">
      <c r="A11" t="s">
        <v>10</v>
      </c>
      <c r="B11" s="8">
        <f>IFERROR(MIN(MAX(MEDIAN('Source data'!B10:E10),0),1),0)</f>
        <v>0.2783511243005419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7976000000</v>
      </c>
    </row>
    <row r="15" spans="1:2" x14ac:dyDescent="0.25">
      <c r="A15" t="s">
        <v>14</v>
      </c>
      <c r="B15" s="10">
        <f>'Source data'!B8</f>
        <v>99000000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0.07601233664765658</v>
      </c>
    </row>
    <row r="18" spans="1:2" x14ac:dyDescent="0.25">
      <c r="A18" t="s">
        <v>17</v>
      </c>
      <c r="B18" s="8">
        <f>MIN(B10,B12)</f>
        <v>0.1053314696485623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0.1053314696485623</v>
      </c>
      <c r="C22" s="8">
        <f>$B$10+($B$18-$B$10)*C21/$B$16</f>
        <v>0.1053314696485623</v>
      </c>
      <c r="D22" s="8">
        <f>$B$10+($B$18-$B$10)*D21/$B$16</f>
        <v>0.1053314696485623</v>
      </c>
      <c r="E22" s="8">
        <f>$B$10+($B$18-$B$10)*E21/$B$16</f>
        <v>0.1053314696485623</v>
      </c>
      <c r="F22" s="8">
        <f>$B$10+($B$18-$B$10)*F21/$B$16</f>
        <v>0.1053314696485623</v>
      </c>
      <c r="G22" s="8">
        <f>$B$10+($B$18-$B$10)*G21/$B$16</f>
        <v>0.1053314696485623</v>
      </c>
      <c r="H22" s="8">
        <f>$B$10+($B$18-$B$10)*H21/$B$16</f>
        <v>0.1053314696485623</v>
      </c>
      <c r="I22" s="8">
        <f>$B$10+($B$18-$B$10)*I21/$B$16</f>
        <v>0.1053314696485623</v>
      </c>
      <c r="J22" s="8">
        <f>$B$10+($B$18-$B$10)*J21/$B$16</f>
        <v>0.1053314696485623</v>
      </c>
      <c r="K22" s="8">
        <f>$B$10+($B$18-$B$10)*K21/$B$16</f>
        <v>0.1053314696485623</v>
      </c>
    </row>
    <row r="23" spans="1:11" x14ac:dyDescent="0.25">
      <c r="A23" t="s">
        <v>31</v>
      </c>
      <c r="B23" s="8">
        <f>$B$17+($B$13-$B$17)*B21/$B$16</f>
        <v>0.07091110298289093</v>
      </c>
      <c r="C23" s="8">
        <f>$B$17+($B$13-$B$17)*C21/$B$16</f>
        <v>0.06580986931812527</v>
      </c>
      <c r="D23" s="8">
        <f>$B$17+($B$13-$B$17)*D21/$B$16</f>
        <v>0.060708635653359606</v>
      </c>
      <c r="E23" s="8">
        <f>$B$17+($B$13-$B$17)*E21/$B$16</f>
        <v>0.055607401988593944</v>
      </c>
      <c r="F23" s="8">
        <f>$B$17+($B$13-$B$17)*F21/$B$16</f>
        <v>0.05050616832382829</v>
      </c>
      <c r="G23" s="8">
        <f>$B$17+($B$13-$B$17)*G21/$B$16</f>
        <v>0.04540493465906263</v>
      </c>
      <c r="H23" s="8">
        <f>$B$17+($B$13-$B$17)*H21/$B$16</f>
        <v>0.040303700994296976</v>
      </c>
      <c r="I23" s="8">
        <f>$B$17+($B$13-$B$17)*I21/$B$16</f>
        <v>0.03520246732953131</v>
      </c>
      <c r="J23" s="8">
        <f>$B$17+($B$13-$B$17)*J21/$B$16</f>
        <v>0.030101233664765657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7976000000</v>
      </c>
      <c r="C24" s="9">
        <f>B24*(1+B23)</f>
        <v>8541586957.391539</v>
      </c>
      <c r="D24" s="9">
        <f>C24*(1+C23)</f>
        <v>9103707678.82688</v>
      </c>
      <c r="E24" s="9">
        <f>D24*(1+D23)</f>
        <v>9656381351.395473</v>
      </c>
      <c r="F24" s="9">
        <f>E24*(1+E23)</f>
        <v>10193347630.957684</v>
      </c>
      <c r="G24" s="9">
        <f>F24*(1+F23)</f>
        <v>10708174562.19013</v>
      </c>
      <c r="H24" s="9">
        <f>G24*(1+G23)</f>
        <v>11194378528.50421</v>
      </c>
      <c r="I24" s="9">
        <f>H24*(1+H23)</f>
        <v>11645553413.534021</v>
      </c>
      <c r="J24" s="9">
        <f>I24*(1+I23)</f>
        <v>12055505627.108263</v>
      </c>
      <c r="K24" s="9">
        <f>J24*(1+J23)</f>
        <v>12418391218.936747</v>
      </c>
    </row>
    <row r="25" spans="1:11" x14ac:dyDescent="0.25">
      <c r="A25" t="s">
        <v>33</v>
      </c>
      <c r="B25" s="9">
        <f>(B22-$B$9)*B24</f>
        <v>232424952.21293285</v>
      </c>
      <c r="C25" s="9">
        <f>(C22-$B$9)*C24</f>
        <v>248906461.93509766</v>
      </c>
      <c r="D25" s="9">
        <f>(D22-$B$9)*D24</f>
        <v>265286963.66748336</v>
      </c>
      <c r="E25" s="9">
        <f>(E22-$B$9)*E24</f>
        <v>281392173.2883587</v>
      </c>
      <c r="F25" s="9">
        <f>(F22-$B$9)*F24</f>
        <v>297039660.98484856</v>
      </c>
      <c r="G25" s="9">
        <f>(G22-$B$9)*G24</f>
        <v>312041996.1014022</v>
      </c>
      <c r="H25" s="9">
        <f>(H22-$B$9)*H24</f>
        <v>326210242.54526985</v>
      </c>
      <c r="I25" s="9">
        <f>(I22-$B$9)*I24</f>
        <v>339357722.62209153</v>
      </c>
      <c r="J25" s="9">
        <f>(J22-$B$9)*J24</f>
        <v>351303951.76571983</v>
      </c>
      <c r="K25" s="9">
        <f>(K22-$B$9)*K24</f>
        <v>361878634.1051753</v>
      </c>
    </row>
    <row r="26" spans="1:11" x14ac:dyDescent="0.25">
      <c r="A26" t="s">
        <v>34</v>
      </c>
      <c r="B26" s="14">
        <f>1/(1+$B$9)^B21</f>
        <v>0.9292031488587282</v>
      </c>
      <c r="C26" s="14">
        <f>1/(1+$B$9)^C21</f>
        <v>0.8634184918489758</v>
      </c>
      <c r="D26" s="14">
        <f>1/(1+$B$9)^D21</f>
        <v>0.8022911814089225</v>
      </c>
      <c r="E26" s="14">
        <f>1/(1+$B$9)^E21</f>
        <v>0.7454914920667598</v>
      </c>
      <c r="F26" s="14">
        <f>1/(1+$B$9)^F21</f>
        <v>0.6927130418758249</v>
      </c>
      <c r="G26" s="14">
        <f>1/(1+$B$9)^G21</f>
        <v>0.6436711397665246</v>
      </c>
      <c r="H26" s="14">
        <f>1/(1+$B$9)^H21</f>
        <v>0.5981012499005411</v>
      </c>
      <c r="I26" s="14">
        <f>1/(1+$B$9)^I21</f>
        <v>0.5557575647439239</v>
      </c>
      <c r="J26" s="14">
        <f>1/(1+$B$9)^J21</f>
        <v>0.5164116791621126</v>
      </c>
      <c r="K26" s="14">
        <f>1/(1+$B$9)^K21</f>
        <v>0.47985135838485826</v>
      </c>
    </row>
    <row r="27" spans="1:11" x14ac:dyDescent="0.25">
      <c r="A27" s="15" t="s">
        <v>35</v>
      </c>
      <c r="B27" s="16">
        <f>B25*B26</f>
        <v>215969997.46959662</v>
      </c>
      <c r="C27" s="16">
        <f>C25*C26</f>
        <v>214910441.97546652</v>
      </c>
      <c r="D27" s="16">
        <f>D25*D26</f>
        <v>212837391.49317113</v>
      </c>
      <c r="E27" s="16">
        <f>E25*E26</f>
        <v>209775471.12064674</v>
      </c>
      <c r="F27" s="16">
        <f>F25*F26</f>
        <v>205763247.11857823</v>
      </c>
      <c r="G27" s="16">
        <f>G25*G26</f>
        <v>200852427.28561097</v>
      </c>
      <c r="H27" s="16">
        <f>H25*H26</f>
        <v>195106753.79668456</v>
      </c>
      <c r="I27" s="16">
        <f>I25*I26</f>
        <v>188600621.5014976</v>
      </c>
      <c r="J27" s="16">
        <f>J25*J26</f>
        <v>181417463.62762117</v>
      </c>
      <c r="K27" s="16">
        <f>K25*K26</f>
        <v>173647954.14582548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7976000000</v>
      </c>
    </row>
    <row r="31" spans="1:2" x14ac:dyDescent="0.25">
      <c r="A31" t="s">
        <v>38</v>
      </c>
      <c r="B31" s="9">
        <f>SUM(B27:K27)</f>
        <v>1998881769.5346987</v>
      </c>
    </row>
    <row r="32" spans="1:2" x14ac:dyDescent="0.25">
      <c r="A32" t="s">
        <v>39</v>
      </c>
      <c r="B32" s="9">
        <f>K24*(1+K23)</f>
        <v>12728850999.410164</v>
      </c>
    </row>
    <row r="33" spans="1:2" x14ac:dyDescent="0.25">
      <c r="A33" t="s">
        <v>40</v>
      </c>
      <c r="B33" s="9">
        <f>(B18-B9)*B32</f>
        <v>370925599.95780474</v>
      </c>
    </row>
    <row r="34" spans="1:2" x14ac:dyDescent="0.25">
      <c r="A34" t="s">
        <v>41</v>
      </c>
      <c r="B34" s="9">
        <f>B33/(B9-B13)</f>
        <v>7245924369.878201</v>
      </c>
    </row>
    <row r="35" spans="1:2" x14ac:dyDescent="0.25">
      <c r="A35" t="s">
        <v>42</v>
      </c>
      <c r="B35" s="9">
        <f>B34*K26</f>
        <v>3476966651.6400027</v>
      </c>
    </row>
    <row r="36" spans="1:2" x14ac:dyDescent="0.25">
      <c r="A36" s="15" t="s">
        <v>43</v>
      </c>
      <c r="B36" s="16">
        <f>B30+B31+B35</f>
        <v>13451848421.174702</v>
      </c>
    </row>
    <row r="37" spans="1:2" x14ac:dyDescent="0.25">
      <c r="A37" s="15" t="s">
        <v>44</v>
      </c>
      <c r="B37" s="17">
        <f>B36/B15</f>
        <v>135.87725677954245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324.42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135.87725677954245</v>
      </c>
    </row>
    <row r="43" spans="1:2" x14ac:dyDescent="0.25">
      <c r="A43" s="15" t="s">
        <v>48</v>
      </c>
      <c r="B43" s="21">
        <f>B42/B40-1</f>
        <v>-0.5811686801690943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1605000000</v>
      </c>
      <c r="C5" s="9">
        <v>-98000000</v>
      </c>
      <c r="D5" s="9">
        <v>1055000000</v>
      </c>
      <c r="E5" s="9">
        <v>1009000000</v>
      </c>
      <c r="F5" s="6" t="s">
        <v>57</v>
      </c>
    </row>
    <row r="6" spans="1:6" x14ac:dyDescent="0.25">
      <c r="A6" t="s">
        <v>37</v>
      </c>
      <c r="B6" s="9">
        <v>7976000000</v>
      </c>
      <c r="C6" s="9">
        <v>7940000000</v>
      </c>
      <c r="D6" s="9">
        <v>9520000000</v>
      </c>
      <c r="E6" s="9">
        <v>10016000000</v>
      </c>
      <c r="F6" s="6" t="s">
        <v>58</v>
      </c>
    </row>
    <row r="7" spans="1:6" x14ac:dyDescent="0.25">
      <c r="A7" t="s">
        <v>59</v>
      </c>
      <c r="B7" s="9">
        <v>358000000</v>
      </c>
      <c r="C7" s="9">
        <v>354000000</v>
      </c>
      <c r="D7" s="9">
        <v>352000000</v>
      </c>
      <c r="E7" s="9">
        <v>369000000</v>
      </c>
      <c r="F7" s="6" t="s">
        <v>60</v>
      </c>
    </row>
    <row r="8" spans="1:6" x14ac:dyDescent="0.25">
      <c r="A8" t="s">
        <v>14</v>
      </c>
      <c r="B8" s="10">
        <v>99000000</v>
      </c>
      <c r="C8" s="10">
        <v>102000000</v>
      </c>
      <c r="D8" s="10">
        <v>106000000</v>
      </c>
      <c r="E8" s="10">
        <v>112000000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0.20214105793450882</v>
      </c>
      <c r="C9" s="8">
        <f>IF(AND(ISNUMBER(C5),N(D6)&gt;0),C5/D6,"")</f>
        <v>-0.010294117647058823</v>
      </c>
      <c r="D9" s="8">
        <f>IF(AND(ISNUMBER(D5),N(E6)&gt;0),D5/E6,"")</f>
        <v>0.1053314696485623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0.22305295950155762</v>
      </c>
      <c r="C10" s="8" t="str">
        <f>IF(AND(ISNUMBER(C9),N(C5)&gt;0,ISNUMBER(C7)),C7/C5,"")</f>
        <v/>
      </c>
      <c r="D10" s="8">
        <f>IF(AND(ISNUMBER(D9),N(D5)&gt;0,ISNUMBER(D7)),D7/D5,"")</f>
        <v>0.33364928909952607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