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<sst xmlns="http://schemas.openxmlformats.org/spreadsheetml/2006/main" count="112" uniqueCount="100">
  <si>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Willis Towers Watson Public Limited Company (WTW)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</si>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</sst>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0.030704123618950474</v>
      </c>
    </row>
    <row r="7" spans="1:2" x14ac:dyDescent="0.25">
      <c r="A7" t="s">
        <v>5</v>
      </c>
      <c r="B7" s="6">
        <v>0.20332448493218863</v>
      </c>
    </row>
    <row r="8" spans="1:2" x14ac:dyDescent="0.25">
      <c r="A8" t="s">
        <v>6</v>
      </c>
      <c r="B8" s="6">
        <v>0.16566085934828984</v>
      </c>
    </row>
    <row r="9" spans="1:2" x14ac:dyDescent="0.25">
      <c r="A9" t="s">
        <v>7</v>
      </c>
      <c r="B9" s="6">
        <v>0.05154602231949024</v>
      </c>
    </row>
    <row r="10" spans="1:2" x14ac:dyDescent="0.25">
      <c r="A10" t="s">
        <v>8</v>
      </c>
      <c r="B10" s="6">
        <v>0.02419752523580583</v>
      </c>
    </row>
    <row r="11" spans="1:2" x14ac:dyDescent="0.25">
      <c r="A11" t="s">
        <v>9</v>
      </c>
      <c r="B11" s="6">
        <v>0.6012965964343598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12.159417994766356</v>
      </c>
    </row>
    <row r="14" spans="1:3" x14ac:dyDescent="0.25">
      <c r="A14" t="s">
        <v>12</v>
      </c>
      <c r="B14" s="6">
        <v>0.11741734341826057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0.60939</v>
      </c>
      <c r="C19" s="8" t="s">
        <v>19</v>
      </c>
    </row>
    <row r="20" spans="1:2" x14ac:dyDescent="0.25">
      <c r="A20" t="s">
        <v>20</v>
      </c>
      <c r="B20" s="10">
        <f>B17+B19*B18</f>
        <v>0.08349645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28788443136</v>
      </c>
    </row>
    <row r="23" spans="1:2" x14ac:dyDescent="0.25">
      <c r="A23" t="s">
        <v>24</v>
      </c>
      <c r="B23" s="11">
        <v>6903000000</v>
      </c>
    </row>
    <row r="24" spans="1:2" x14ac:dyDescent="0.25">
      <c r="A24" t="s">
        <v>25</v>
      </c>
      <c r="B24" s="10">
        <f>B22/(B22+B23)</f>
        <v>0.8065922979438922</v>
      </c>
    </row>
    <row r="25" spans="1:2" x14ac:dyDescent="0.25">
      <c r="A25" t="s">
        <v>26</v>
      </c>
      <c r="B25" s="10">
        <f>1-B24</f>
        <v>0.1934077020561078</v>
      </c>
    </row>
    <row r="26" spans="1:2" x14ac:dyDescent="0.25">
      <c r="A26" t="s">
        <v>27</v>
      </c>
      <c r="B26" s="12">
        <f>B24*B20+B25*B21*(1-B8)</f>
        <v>0.07541274691978447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9708000000</v>
      </c>
      <c r="C29" s="8" t="s">
        <v>30</v>
      </c>
    </row>
    <row r="30" spans="1:2" x14ac:dyDescent="0.25">
      <c r="A30" t="s">
        <v>31</v>
      </c>
      <c r="B30" s="11">
        <v>3738000000</v>
      </c>
    </row>
    <row r="31" spans="1:2" x14ac:dyDescent="0.25">
      <c r="A31" t="s">
        <v>32</v>
      </c>
      <c r="B31" s="13">
        <v>99000000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0.030704123618950474</v>
      </c>
      <c r="C5" s="10">
        <f>Assumptions!B6</f>
        <v>0.030704123618950474</v>
      </c>
      <c r="D5" s="10">
        <f>Assumptions!B6</f>
        <v>0.030704123618950474</v>
      </c>
      <c r="E5" s="10">
        <f>Assumptions!B6</f>
        <v>0.030704123618950474</v>
      </c>
      <c r="F5" s="10">
        <f>Assumptions!B6</f>
        <v>0.030704123618950474</v>
      </c>
    </row>
    <row r="6" spans="1:6" x14ac:dyDescent="0.25">
      <c r="A6" t="s">
        <v>43</v>
      </c>
      <c r="B6" s="18">
        <f>Assumptions!B29*(1+B5)</f>
        <v>10006075632.092772</v>
      </c>
      <c r="C6" s="18">
        <f>B6*(1+C5)</f>
        <v>10313303415.241116</v>
      </c>
      <c r="D6" s="18">
        <f>C6*(1+D5)</f>
        <v>10629964358.222424</v>
      </c>
      <c r="E6" s="18">
        <f>D6*(1+E5)</f>
        <v>10956348097.942322</v>
      </c>
      <c r="F6" s="18">
        <f>E6*(1+F5)</f>
        <v>11292753164.353796</v>
      </c>
    </row>
    <row r="7" spans="1:6" x14ac:dyDescent="0.25">
      <c r="A7" t="s">
        <v>5</v>
      </c>
      <c r="B7" s="10">
        <f>Assumptions!B7</f>
        <v>0.20332448493218863</v>
      </c>
      <c r="C7" s="10">
        <f>Assumptions!B7</f>
        <v>0.20332448493218863</v>
      </c>
      <c r="D7" s="10">
        <f>Assumptions!B7</f>
        <v>0.20332448493218863</v>
      </c>
      <c r="E7" s="10">
        <f>Assumptions!B7</f>
        <v>0.20332448493218863</v>
      </c>
      <c r="F7" s="10">
        <f>Assumptions!B7</f>
        <v>0.20332448493218863</v>
      </c>
    </row>
    <row r="8" spans="1:6" x14ac:dyDescent="0.25">
      <c r="A8" t="s">
        <v>44</v>
      </c>
      <c r="B8" s="18">
        <f>B6*B7</f>
        <v>2034480174.0877867</v>
      </c>
      <c r="C8" s="18">
        <f>C6*C7</f>
        <v>2096947104.8532817</v>
      </c>
      <c r="D8" s="18">
        <f>D6*D7</f>
        <v>2161332027.9830976</v>
      </c>
      <c r="E8" s="18">
        <f>E6*E7</f>
        <v>2227693833.7518873</v>
      </c>
      <c r="F8" s="18">
        <f>F6*F7</f>
        <v>2296093220.6085787</v>
      </c>
    </row>
    <row r="9" spans="1:6" x14ac:dyDescent="0.25">
      <c r="A9" t="s">
        <v>45</v>
      </c>
      <c r="B9" s="18">
        <f>B8*(1-Assumptions!B8)</f>
        <v>1697446440.1213458</v>
      </c>
      <c r="C9" s="18">
        <f>C8*(1-Assumptions!B8)</f>
        <v>1749565045.4553788</v>
      </c>
      <c r="D9" s="18">
        <f>D8*(1-Assumptions!B8)</f>
        <v>1803283906.8904357</v>
      </c>
      <c r="E9" s="18">
        <f>E8*(1-Assumptions!B8)</f>
        <v>1858652158.8876634</v>
      </c>
      <c r="F9" s="18">
        <f>F8*(1-Assumptions!B8)</f>
        <v>1915720444.5387793</v>
      </c>
    </row>
    <row r="10" spans="1:6" x14ac:dyDescent="0.25">
      <c r="A10" t="s">
        <v>46</v>
      </c>
      <c r="B10" s="18">
        <f>B6*Assumptions!B9</f>
        <v>515773397.8623614</v>
      </c>
      <c r="C10" s="18">
        <f>C6*Assumptions!B9</f>
        <v>531609768.0296934</v>
      </c>
      <c r="D10" s="18">
        <f>D6*Assumptions!B9</f>
        <v>547932380.0643188</v>
      </c>
      <c r="E10" s="18">
        <f>E6*Assumptions!B9</f>
        <v>564756163.5966393</v>
      </c>
      <c r="F10" s="18">
        <f>F6*Assumptions!B9</f>
        <v>582096506.6582748</v>
      </c>
    </row>
    <row r="11" spans="1:6" x14ac:dyDescent="0.25">
      <c r="A11" t="s">
        <v>47</v>
      </c>
      <c r="B11" s="18">
        <f>-B6*Assumptions!B10</f>
        <v>-242122267.6189466</v>
      </c>
      <c r="C11" s="18">
        <f>-C6*Assumptions!B10</f>
        <v>-249556419.65481934</v>
      </c>
      <c r="D11" s="18">
        <f>-D6*Assumptions!B10</f>
        <v>-257218830.8138036</v>
      </c>
      <c r="E11" s="18">
        <f>-E6*Assumptions!B10</f>
        <v>-265116509.59223256</v>
      </c>
      <c r="F11" s="18">
        <f>-F6*Assumptions!B10</f>
        <v>-273256679.67617714</v>
      </c>
    </row>
    <row r="12" spans="1:6" x14ac:dyDescent="0.25">
      <c r="A12" t="s">
        <v>48</v>
      </c>
      <c r="B12" s="18">
        <f>-(B6-Assumptions!B29)*Assumptions!B11</f>
        <v>-179231863.05740395</v>
      </c>
      <c r="C12" s="18">
        <f>-(C6-B6)*Assumptions!B11</f>
        <v>-184735020.33717284</v>
      </c>
      <c r="D12" s="18">
        <f>-(D6-C6)*Assumptions!B11</f>
        <v>-190407147.23835537</v>
      </c>
      <c r="E12" s="18">
        <f>-(E6-D6)*Assumptions!B11</f>
        <v>-196253431.8250928</v>
      </c>
      <c r="F12" s="18">
        <f>-(F6-E6)*Assumptions!B11</f>
        <v>-202279221.45649424</v>
      </c>
    </row>
    <row r="13" spans="1:6" x14ac:dyDescent="0.25">
      <c r="A13" s="19" t="s">
        <v>49</v>
      </c>
      <c r="B13" s="20">
        <f>B9+B10+B11+B12</f>
        <v>1791865707.3073564</v>
      </c>
      <c r="C13" s="20">
        <f>C9+C10+C11+C12</f>
        <v>1846883373.4930801</v>
      </c>
      <c r="D13" s="20">
        <f>D9+D10+D11+D12</f>
        <v>1903590308.9025953</v>
      </c>
      <c r="E13" s="20">
        <f>E9+E10+E11+E12</f>
        <v>1962038381.066977</v>
      </c>
      <c r="F13" s="20">
        <f>F9+F10+F11+F12</f>
        <v>2022281050.0643826</v>
      </c>
    </row>
    <row r="14" spans="1:6" x14ac:dyDescent="0.25">
      <c r="A14" t="s">
        <v>50</v>
      </c>
      <c r="B14" s="21">
        <f>1/(1+Assumptions!$B$26)^(1-0.5*Assumptions!$B$32)</f>
        <v>0.9643005402102175</v>
      </c>
      <c r="C14" s="21">
        <f>1/(1+Assumptions!$B$26)^(2-0.5*Assumptions!$B$32)</f>
        <v>0.8966794776909456</v>
      </c>
      <c r="D14" s="21">
        <f>1/(1+Assumptions!$B$26)^(3-0.5*Assumptions!$B$32)</f>
        <v>0.8338003062165947</v>
      </c>
      <c r="E14" s="21">
        <f>1/(1+Assumptions!$B$26)^(4-0.5*Assumptions!$B$32)</f>
        <v>0.7753305031996132</v>
      </c>
      <c r="F14" s="21">
        <f>1/(1+Assumptions!$B$26)^(5-0.5*Assumptions!$B$32)</f>
        <v>0.7209608640220493</v>
      </c>
    </row>
    <row r="15" spans="1:6" x14ac:dyDescent="0.25">
      <c r="A15" s="19" t="s">
        <v>51</v>
      </c>
      <c r="B15" s="20">
        <f>B13*B14</f>
        <v>1727897069.5406473</v>
      </c>
      <c r="C15" s="20">
        <f>C13*C14</f>
        <v>1656062418.6998668</v>
      </c>
      <c r="D15" s="20">
        <f>D13*D14</f>
        <v>1587214182.473926</v>
      </c>
      <c r="E15" s="20">
        <f>E13*E14</f>
        <v>1521228205.2896137</v>
      </c>
      <c r="F15" s="20">
        <f>F13*F14</f>
        <v>1457985493.1498344</v>
      </c>
    </row>
    <row r="17" spans="1:2" x14ac:dyDescent="0.25">
      <c r="A17" s="22" t="s">
        <v>52</v>
      </c>
      <c r="B17" s="23">
        <f>SUM(B15:F15)</f>
        <v>7950387369.153888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2022281050.0643826</v>
      </c>
    </row>
    <row r="5" spans="1:2" x14ac:dyDescent="0.25">
      <c r="A5" t="s">
        <v>56</v>
      </c>
      <c r="B5" s="18">
        <f>IF(Assumptions!$B$33=0,B4,B4-Forecast!F11-Forecast!F10-Forecast!F12)</f>
        <v>2164134104.6994348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0.21291573520741092</v>
      </c>
    </row>
    <row r="7" spans="1:2" x14ac:dyDescent="0.25">
      <c r="A7" t="s">
        <v>58</v>
      </c>
      <c r="B7" s="18">
        <f>-MAX(Forecast!F9,0)*B6</f>
        <v>-460778203.98951215</v>
      </c>
    </row>
    <row r="8" spans="1:2" x14ac:dyDescent="0.25">
      <c r="A8" t="s">
        <v>59</v>
      </c>
      <c r="B8" s="18">
        <f>IF(OR(Assumptions!$B$33=0,Assumptions!B12&lt;=0),B5,MAX(B5+B7,0))</f>
        <v>1703355900.7099226</v>
      </c>
    </row>
    <row r="9" spans="1:2" x14ac:dyDescent="0.25">
      <c r="A9" t="s">
        <v>60</v>
      </c>
      <c r="B9" s="18">
        <f>B8*(1+Assumptions!B12)/(Assumptions!B26-Assumptions!B12)</f>
        <v>34632903479.86328</v>
      </c>
    </row>
    <row r="10" spans="1:2" x14ac:dyDescent="0.25">
      <c r="A10" t="s">
        <v>61</v>
      </c>
      <c r="B10" s="18">
        <f>B9/(1+Assumptions!B26)^(5-0.5*Assumptions!B32)</f>
        <v>24968968016.434467</v>
      </c>
    </row>
    <row r="11" spans="1:2" x14ac:dyDescent="0.25">
      <c r="A11" t="s">
        <v>62</v>
      </c>
      <c r="B11" s="18">
        <f>Forecast!B17+B10</f>
        <v>32919355385.588356</v>
      </c>
    </row>
    <row r="12" spans="1:2" x14ac:dyDescent="0.25">
      <c r="A12" t="s">
        <v>63</v>
      </c>
      <c r="B12" s="18">
        <f>-Assumptions!B30</f>
        <v>-3738000000</v>
      </c>
    </row>
    <row r="13" spans="1:2" x14ac:dyDescent="0.25">
      <c r="A13" t="s">
        <v>64</v>
      </c>
      <c r="B13" s="18">
        <f>B11+B12</f>
        <v>29181355385.588356</v>
      </c>
    </row>
    <row r="14" spans="1:2" x14ac:dyDescent="0.25">
      <c r="A14" s="19" t="s">
        <v>65</v>
      </c>
      <c r="B14" s="24">
        <f>B13/Assumptions!B31</f>
        <v>294.7611655109935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2878189727.2668533</v>
      </c>
    </row>
    <row r="18" spans="1:2" x14ac:dyDescent="0.25">
      <c r="A18" t="s">
        <v>60</v>
      </c>
      <c r="B18" s="18">
        <f>B17*Assumptions!B13</f>
        <v>34997111962.080246</v>
      </c>
    </row>
    <row r="19" spans="1:2" x14ac:dyDescent="0.25">
      <c r="A19" t="s">
        <v>61</v>
      </c>
      <c r="B19" s="18">
        <f>B18/(1+Assumptions!B26)^(5-0.5*Assumptions!B32)</f>
        <v>25231548078.45777</v>
      </c>
    </row>
    <row r="20" spans="1:2" x14ac:dyDescent="0.25">
      <c r="A20" t="s">
        <v>62</v>
      </c>
      <c r="B20" s="18">
        <f>Forecast!B17+B19</f>
        <v>33181935447.61166</v>
      </c>
    </row>
    <row r="21" spans="1:2" x14ac:dyDescent="0.25">
      <c r="A21" t="s">
        <v>63</v>
      </c>
      <c r="B21" s="18">
        <f>-Assumptions!B30</f>
        <v>-3738000000</v>
      </c>
    </row>
    <row r="22" spans="1:2" x14ac:dyDescent="0.25">
      <c r="A22" t="s">
        <v>64</v>
      </c>
      <c r="B22" s="18">
        <f>B20+B21</f>
        <v>29443935447.61166</v>
      </c>
    </row>
    <row r="23" spans="1:2" x14ac:dyDescent="0.25">
      <c r="A23" s="19" t="s">
        <v>65</v>
      </c>
      <c r="B23" s="25">
        <f>B22/Assumptions!B31</f>
        <v>297.4134893698147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309.98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294.7611655109935</v>
      </c>
    </row>
    <row r="29" spans="1:2" x14ac:dyDescent="0.25">
      <c r="A29" s="19" t="s">
        <v>73</v>
      </c>
      <c r="B29" s="12">
        <f>B28/B26-1</f>
        <v>-0.04909618197627752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0.055413</v>
      </c>
      <c r="B5" s="31">
        <v>421.99763865373217</v>
      </c>
      <c r="C5" s="31">
        <v>456.12022484584895</v>
      </c>
      <c r="D5" s="31">
        <v>501.2224290756337</v>
      </c>
      <c r="E5" s="31">
        <v>563.7849608447208</v>
      </c>
      <c r="F5" s="31">
        <v>656.6381201134062</v>
      </c>
    </row>
    <row r="6" spans="1:6" x14ac:dyDescent="0.25">
      <c r="A6" s="30">
        <v>0.065413</v>
      </c>
      <c r="B6" s="31">
        <v>333.04647480976473</v>
      </c>
      <c r="C6" s="31">
        <v>350.68551871259467</v>
      </c>
      <c r="D6" s="31">
        <v>372.5160633792606</v>
      </c>
      <c r="E6" s="31">
        <v>400.31351646959206</v>
      </c>
      <c r="F6" s="31">
        <v>437.020817724982</v>
      </c>
    </row>
    <row r="7" spans="1:6" x14ac:dyDescent="0.25">
      <c r="A7" s="30">
        <v>0.075413</v>
      </c>
      <c r="B7" s="31">
        <v>273.5094974175845</v>
      </c>
      <c r="C7" s="31">
        <v>283.23638383035086</v>
      </c>
      <c r="D7" s="32">
        <v>294.75958663900076</v>
      </c>
      <c r="E7" s="31">
        <v>308.67243255478985</v>
      </c>
      <c r="F7" s="31">
        <v>325.861879898236</v>
      </c>
    </row>
    <row r="8" spans="1:6" x14ac:dyDescent="0.25">
      <c r="A8" s="30">
        <v>0.085413</v>
      </c>
      <c r="B8" s="31">
        <v>230.85613317564355</v>
      </c>
      <c r="C8" s="31">
        <v>236.35494869859915</v>
      </c>
      <c r="D8" s="31">
        <v>242.65741203353073</v>
      </c>
      <c r="E8" s="31">
        <v>249.9810663053304</v>
      </c>
      <c r="F8" s="31">
        <v>258.6297590147025</v>
      </c>
    </row>
    <row r="9" spans="1:6" x14ac:dyDescent="0.25">
      <c r="A9" s="30">
        <v>0.095413</v>
      </c>
      <c r="B9" s="31">
        <v>198.7888229505473</v>
      </c>
      <c r="C9" s="31">
        <v>201.86180965143666</v>
      </c>
      <c r="D9" s="31">
        <v>205.28349253648383</v>
      </c>
      <c r="E9" s="31">
        <v>209.13383190046784</v>
      </c>
      <c r="F9" s="31">
        <v>213.51925925952003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9708000000</v>
      </c>
      <c r="C5" s="18">
        <v>9930000000</v>
      </c>
      <c r="D5" s="18">
        <v>9483000000</v>
      </c>
      <c r="E5" s="18">
        <v>8866000000</v>
      </c>
      <c r="F5" s="8" t="s">
        <v>84</v>
      </c>
    </row>
    <row r="6" spans="1:6" x14ac:dyDescent="0.25">
      <c r="A6" t="s">
        <v>44</v>
      </c>
      <c r="B6" s="18">
        <v>2257000000</v>
      </c>
      <c r="C6" s="18">
        <v>2139000000</v>
      </c>
      <c r="D6" s="18">
        <v>1819000000</v>
      </c>
      <c r="E6" s="18">
        <v>1539000000</v>
      </c>
      <c r="F6" s="8" t="s">
        <v>85</v>
      </c>
    </row>
    <row r="7" spans="1:6" x14ac:dyDescent="0.25">
      <c r="A7" t="s">
        <v>86</v>
      </c>
      <c r="B7" s="18">
        <v>418000000</v>
      </c>
      <c r="C7" s="18">
        <v>456000000</v>
      </c>
      <c r="D7" s="18">
        <v>505000000</v>
      </c>
      <c r="E7" s="18">
        <v>567000000</v>
      </c>
      <c r="F7" s="8" t="s">
        <v>87</v>
      </c>
    </row>
    <row r="8" spans="1:6" x14ac:dyDescent="0.25">
      <c r="A8" t="s">
        <v>88</v>
      </c>
      <c r="B8" s="18">
        <v>229000000</v>
      </c>
      <c r="C8" s="18">
        <v>245000000</v>
      </c>
      <c r="D8" s="18">
        <v>242000000</v>
      </c>
      <c r="E8" s="18">
        <v>204000000</v>
      </c>
      <c r="F8" s="8" t="s">
        <v>89</v>
      </c>
    </row>
    <row r="9" spans="1:6" x14ac:dyDescent="0.25">
      <c r="A9" t="s">
        <v>90</v>
      </c>
      <c r="B9" s="18">
        <v>711000000</v>
      </c>
      <c r="C9" s="18">
        <v>326000000</v>
      </c>
      <c r="D9" s="18">
        <v>371000000</v>
      </c>
      <c r="E9" s="18">
        <v>888000000</v>
      </c>
      <c r="F9" s="8" t="s">
        <v>91</v>
      </c>
    </row>
    <row r="10" spans="1:6" x14ac:dyDescent="0.25">
      <c r="A10" t="s">
        <v>92</v>
      </c>
      <c r="B10" s="18">
        <v>6903000000</v>
      </c>
      <c r="C10" s="18">
        <v>5931000000</v>
      </c>
      <c r="D10" s="18">
        <v>5941000000</v>
      </c>
      <c r="E10" s="18">
        <v>5479000000</v>
      </c>
      <c r="F10" s="8" t="s">
        <v>93</v>
      </c>
    </row>
    <row r="11" spans="1:6" x14ac:dyDescent="0.25">
      <c r="A11" t="s">
        <v>94</v>
      </c>
      <c r="B11" s="18">
        <v>3165000000</v>
      </c>
      <c r="C11" s="18">
        <v>1890000000</v>
      </c>
      <c r="D11" s="18">
        <v>1424000000</v>
      </c>
      <c r="E11" s="18">
        <v>1262000000</v>
      </c>
      <c r="F11" s="8" t="s">
        <v>95</v>
      </c>
    </row>
    <row r="12" spans="1:6" x14ac:dyDescent="0.25">
      <c r="A12" t="s">
        <v>32</v>
      </c>
      <c r="B12" s="34">
        <v>99000000</v>
      </c>
      <c r="C12" s="34">
        <v>102000000</v>
      </c>
      <c r="D12" s="34">
        <v>106000000</v>
      </c>
      <c r="E12" s="34">
        <v>112000000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2026-09-19T00:07:49Z</dcterms:modified>
</cp:coreProperties>
</file>