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<sst xmlns="http://schemas.openxmlformats.org/spreadsheetml/2006/main" count="122" uniqueCount="105">
  <si>
    <t>Thai Beverage Public Company Limited (Y92.SI)</t>
  </si>
  <si>
    <t>DCF Studio - Base case</t>
  </si>
  <si>
    <t>Blue figures on a cream fill are inputs. Every other figure is a formula - change an input and the model reprices. Currency figures are THB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</si>
  <si>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</si>
  <si>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</si>
  <si>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</si>
  <si>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</si>
  <si>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</si>
  <si>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</si>
  <si>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</si>
  <si>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</si>
  <si>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</si>
  <si>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</si>
  <si>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</si>
  <si>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</si>
  <si>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</si>
  <si>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</si>
  <si>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</si>
  <si>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</si>
  <si>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</si>
  <si>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</si>
  <si>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</si>
  <si>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</si>
  <si>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(THB m)</t>
  </si>
  <si>
    <t>Total debt (THB m)</t>
  </si>
  <si>
    <t>Equity weight</t>
  </si>
  <si>
    <t>Debt weight</t>
  </si>
  <si>
    <t>WACC</t>
  </si>
  <si>
    <t>Base year</t>
  </si>
  <si>
    <t>Revenue, last reported year (THB m)</t>
  </si>
  <si>
    <t>Fiscal year ended 2025-09-30</t>
  </si>
  <si>
    <t>Net debt (THB m)</t>
  </si>
  <si>
    <t>Diluted shares</t>
  </si>
  <si>
    <t>Mid-year discounting (1 = yes, 0 = no)</t>
  </si>
  <si>
    <t>Terminal year on a steady-state footing (1 = yes, 0 = no)</t>
  </si>
  <si>
    <t>Forecast cashflows (THB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</si>
  <si>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</si>
  <si>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</si>
  <si>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</si>
  <si>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</si>
  <si>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</si>
  <si>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</si>
  <si>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</si>
  <si>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</si>
  <si>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</si>
  <si>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</si>
  <si>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</si>
  <si>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</si>
  <si>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</si>
  <si>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</si>
  <si>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</si>
  <si>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</si>
  <si>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</si>
  <si>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(THB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</si>
  <si>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</si>
  <si>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</si>
  <si>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</si>
  <si>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</si>
  <si>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</si>
  <si>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</si>
  <si>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</si>
  <si>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</si>
  <si>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</si>
  <si>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</si>
  <si>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</si>
  <si>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</si>
  <si>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</si>
  <si>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</si>
  <si>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</si>
  <si>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</si>
  <si>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THB to SGD</t>
  </si>
  <si>
    <t>THB/SGD at 0.0381</t>
  </si>
  <si>
    <t>Value per share (SGD)</t>
  </si>
  <si>
    <t>Implied upside</t>
  </si>
  <si>
    <t>Value per share (THB)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</si>
  <si>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</si>
  <si>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</si>
  <si>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(THB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</si>
  <si>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</si>
  <si>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</si>
  <si>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</si>
  <si>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</si>
  <si>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</si>
  <si>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</si>
  <si>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</si>
  <si>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</si>
  <si>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</si>
  <si>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</si>
  <si>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</si>
  <si>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</si>
  <si>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</si>
  <si>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</si>
  <si>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</si>
  <si>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</si>
  <si>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</si>
  <si>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</si>
  <si>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</si>
  <si>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</si>
  <si>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</si>
  <si>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</si>
  <si>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Wrong tool: This model values the shares at 10.4x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</si>
  <si>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Reports in THB, trades in SGD. Modelled in THB, converted at the end.</t>
  </si>
  <si>
    <t>Note: Risk-free rate is an assumption: USD assumption - no free live source available for this market.</t>
  </si>
  <si>
    <t>No usable EV/EBITDA (EBITDA is not positive), so the exit multiple falls back to 8x.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</si>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</sst>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0.069609979976897</v>
      </c>
    </row>
    <row r="7" spans="1:2" x14ac:dyDescent="0.25">
      <c r="A7" t="s">
        <v>5</v>
      </c>
      <c r="B7" s="6">
        <v>0.1271299764705183</v>
      </c>
    </row>
    <row r="8" spans="1:2" x14ac:dyDescent="0.25">
      <c r="A8" t="s">
        <v>6</v>
      </c>
      <c r="B8" s="6">
        <v>0.164951806322773</v>
      </c>
    </row>
    <row r="9" spans="1:2" x14ac:dyDescent="0.25">
      <c r="A9" t="s">
        <v>7</v>
      </c>
      <c r="B9" s="6">
        <v>0.02990898677309007</v>
      </c>
    </row>
    <row r="10" spans="1:2" x14ac:dyDescent="0.25">
      <c r="A10" t="s">
        <v>8</v>
      </c>
      <c r="B10" s="6">
        <v>0.027262493110712126</v>
      </c>
    </row>
    <row r="11" spans="1:2" x14ac:dyDescent="0.25">
      <c r="A11" t="s">
        <v>9</v>
      </c>
      <c r="B11" s="6">
        <v>0.21233735197149753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0.08502184174808797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0.63686</v>
      </c>
      <c r="C19" s="8" t="s">
        <v>19</v>
      </c>
    </row>
    <row r="20" spans="1:2" x14ac:dyDescent="0.25">
      <c r="A20" t="s">
        <v>20</v>
      </c>
      <c r="B20" s="10">
        <f>B17+B19*B18</f>
        <v>0.0833959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235450262000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0.03507202413444353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333286188000</v>
      </c>
      <c r="C29" s="8" t="s">
        <v>30</v>
      </c>
    </row>
    <row r="30" spans="1:2" x14ac:dyDescent="0.25">
      <c r="A30" t="s">
        <v>31</v>
      </c>
      <c r="B30" s="11">
        <v>191546206000</v>
      </c>
    </row>
    <row r="31" spans="1:2" x14ac:dyDescent="0.25">
      <c r="A31" t="s">
        <v>32</v>
      </c>
      <c r="B31" s="13">
        <v>25131000000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0.069609979976897</v>
      </c>
      <c r="C5" s="10">
        <f>Assumptions!B6</f>
        <v>0.069609979976897</v>
      </c>
      <c r="D5" s="10">
        <f>Assumptions!B6</f>
        <v>0.069609979976897</v>
      </c>
      <c r="E5" s="10">
        <f>Assumptions!B6</f>
        <v>0.069609979976897</v>
      </c>
      <c r="F5" s="10">
        <f>Assumptions!B6</f>
        <v>0.069609979976897</v>
      </c>
    </row>
    <row r="6" spans="1:6" x14ac:dyDescent="0.25">
      <c r="A6" t="s">
        <v>43</v>
      </c>
      <c r="B6" s="18">
        <f>Assumptions!B29*(1+B5)</f>
        <v>356486232873.25635</v>
      </c>
      <c r="C6" s="18">
        <f>B6*(1+C5)</f>
        <v>381301232405.60315</v>
      </c>
      <c r="D6" s="18">
        <f>C6*(1+D5)</f>
        <v>407843603558.5233</v>
      </c>
      <c r="E6" s="18">
        <f>D6*(1+E5)</f>
        <v>436233588635.9376</v>
      </c>
      <c r="F6" s="18">
        <f>E6*(1+F5)</f>
        <v>466599800006.13513</v>
      </c>
    </row>
    <row r="7" spans="1:6" x14ac:dyDescent="0.25">
      <c r="A7" t="s">
        <v>5</v>
      </c>
      <c r="B7" s="10">
        <f>Assumptions!B7</f>
        <v>0.1271299764705183</v>
      </c>
      <c r="C7" s="10">
        <f>Assumptions!B7</f>
        <v>0.1271299764705183</v>
      </c>
      <c r="D7" s="10">
        <f>Assumptions!B7</f>
        <v>0.1271299764705183</v>
      </c>
      <c r="E7" s="10">
        <f>Assumptions!B7</f>
        <v>0.1271299764705183</v>
      </c>
      <c r="F7" s="10">
        <f>Assumptions!B7</f>
        <v>0.1271299764705183</v>
      </c>
    </row>
    <row r="8" spans="1:6" x14ac:dyDescent="0.25">
      <c r="A8" t="s">
        <v>44</v>
      </c>
      <c r="B8" s="18">
        <f>B6*B7</f>
        <v>45320086397.24078</v>
      </c>
      <c r="C8" s="18">
        <f>C6*C7</f>
        <v>48474816703.90395</v>
      </c>
      <c r="D8" s="18">
        <f>D6*D7</f>
        <v>51849147724.04646</v>
      </c>
      <c r="E8" s="18">
        <f>E6*E7</f>
        <v>55458365858.93651</v>
      </c>
      <c r="F8" s="18">
        <f>F6*F7</f>
        <v>59318821595.928505</v>
      </c>
    </row>
    <row r="9" spans="1:6" x14ac:dyDescent="0.25">
      <c r="A9" t="s">
        <v>45</v>
      </c>
      <c r="B9" s="18">
        <f>B8*(1-Assumptions!B8)</f>
        <v>37844456283.31178</v>
      </c>
      <c r="C9" s="18">
        <f>C8*(1-Assumptions!B8)</f>
        <v>40478808127.429665</v>
      </c>
      <c r="D9" s="18">
        <f>D8*(1-Assumptions!B8)</f>
        <v>43296537150.6687</v>
      </c>
      <c r="E9" s="18">
        <f>E8*(1-Assumptions!B8)</f>
        <v>46310408234.79572</v>
      </c>
      <c r="F9" s="18">
        <f>F8*(1-Assumptions!B8)</f>
        <v>49534074824.741776</v>
      </c>
    </row>
    <row r="10" spans="1:6" x14ac:dyDescent="0.25">
      <c r="A10" t="s">
        <v>46</v>
      </c>
      <c r="B10" s="18">
        <f>B6*Assumptions!B9</f>
        <v>10662142023.794931</v>
      </c>
      <c r="C10" s="18">
        <f>C6*Assumptions!B9</f>
        <v>11404333516.582127</v>
      </c>
      <c r="D10" s="18">
        <f>D6*Assumptions!B9</f>
        <v>12198188944.321264</v>
      </c>
      <c r="E10" s="18">
        <f>E6*Assumptions!B9</f>
        <v>13047304632.489872</v>
      </c>
      <c r="F10" s="18">
        <f>F6*Assumptions!B9</f>
        <v>13955527246.709967</v>
      </c>
    </row>
    <row r="11" spans="1:6" x14ac:dyDescent="0.25">
      <c r="A11" t="s">
        <v>47</v>
      </c>
      <c r="B11" s="18">
        <f>-B6*Assumptions!B10</f>
        <v>-9718703467.77087</v>
      </c>
      <c r="C11" s="18">
        <f>-C6*Assumptions!B10</f>
        <v>-10395222221.563799</v>
      </c>
      <c r="D11" s="18">
        <f>-D6*Assumptions!B10</f>
        <v>-11118833432.262249</v>
      </c>
      <c r="E11" s="18">
        <f>-E6*Assumptions!B10</f>
        <v>-11892815204.848476</v>
      </c>
      <c r="F11" s="18">
        <f>-F6*Assumptions!B10</f>
        <v>-12720673833.126915</v>
      </c>
    </row>
    <row r="12" spans="1:6" x14ac:dyDescent="0.25">
      <c r="A12" t="s">
        <v>48</v>
      </c>
      <c r="B12" s="18">
        <f>-(B6-Assumptions!B29)*Assumptions!B11</f>
        <v>-4926236094.00717</v>
      </c>
      <c r="C12" s="18">
        <f>-(C6-B6)*Assumptions!B11</f>
        <v>-5269151289.872469</v>
      </c>
      <c r="D12" s="18">
        <f>-(D6-C6)*Assumptions!B11</f>
        <v>-5635936805.655732</v>
      </c>
      <c r="E12" s="18">
        <f>-(E6-D6)*Assumptions!B11</f>
        <v>-6028254253.848484</v>
      </c>
      <c r="F12" s="18">
        <f>-(F6-E6)*Assumptions!B11</f>
        <v>-6447880911.7545185</v>
      </c>
    </row>
    <row r="13" spans="1:6" x14ac:dyDescent="0.25">
      <c r="A13" s="19" t="s">
        <v>49</v>
      </c>
      <c r="B13" s="20">
        <f>B9+B10+B11+B12</f>
        <v>33861658745.328674</v>
      </c>
      <c r="C13" s="20">
        <f>C9+C10+C11+C12</f>
        <v>36218768132.57553</v>
      </c>
      <c r="D13" s="20">
        <f>D9+D10+D11+D12</f>
        <v>38739955857.07199</v>
      </c>
      <c r="E13" s="20">
        <f>E9+E10+E11+E12</f>
        <v>41436643408.58864</v>
      </c>
      <c r="F13" s="20">
        <f>F9+F10+F11+F12</f>
        <v>44321047326.57031</v>
      </c>
    </row>
    <row r="14" spans="1:6" x14ac:dyDescent="0.25">
      <c r="A14" t="s">
        <v>50</v>
      </c>
      <c r="B14" s="21">
        <f>1/(1+Assumptions!$B$26)^(1-0.5*Assumptions!$B$32)</f>
        <v>0.9829121752514413</v>
      </c>
      <c r="C14" s="21">
        <f>1/(1+Assumptions!$B$26)^(2-0.5*Assumptions!$B$32)</f>
        <v>0.9496075174801292</v>
      </c>
      <c r="D14" s="21">
        <f>1/(1+Assumptions!$B$26)^(3-0.5*Assumptions!$B$32)</f>
        <v>0.9174313432673612</v>
      </c>
      <c r="E14" s="21">
        <f>1/(1+Assumptions!$B$26)^(4-0.5*Assumptions!$B$32)</f>
        <v>0.8863454154647289</v>
      </c>
      <c r="F14" s="21">
        <f>1/(1+Assumptions!$B$26)^(5-0.5*Assumptions!$B$32)</f>
        <v>0.8563127925381966</v>
      </c>
    </row>
    <row r="15" spans="1:6" x14ac:dyDescent="0.25">
      <c r="A15" s="19" t="s">
        <v>51</v>
      </c>
      <c r="B15" s="20">
        <f>B13*B14</f>
        <v>33283036654.992996</v>
      </c>
      <c r="C15" s="20">
        <f>C13*C14</f>
        <v>34393614492.56346</v>
      </c>
      <c r="D15" s="20">
        <f>D13*D14</f>
        <v>35541249740.07183</v>
      </c>
      <c r="E15" s="20">
        <f>E13*E14</f>
        <v>36727178917.44932</v>
      </c>
      <c r="F15" s="20">
        <f>F13*F14</f>
        <v>37952679804.433</v>
      </c>
    </row>
    <row r="17" spans="1:2" x14ac:dyDescent="0.25">
      <c r="A17" s="22" t="s">
        <v>52</v>
      </c>
      <c r="B17" s="23">
        <f>SUM(B15:F15)</f>
        <v>177897759609.51062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44321047326.57031</v>
      </c>
    </row>
    <row r="5" spans="1:2" x14ac:dyDescent="0.25">
      <c r="A5" t="s">
        <v>56</v>
      </c>
      <c r="B5" s="18">
        <f>IF(Assumptions!$B$33=0,B4,B4-Forecast!F11-Forecast!F10-Forecast!F12)</f>
        <v>49534074824.741776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0.2940420894912244</v>
      </c>
    </row>
    <row r="7" spans="1:2" x14ac:dyDescent="0.25">
      <c r="A7" t="s">
        <v>58</v>
      </c>
      <c r="B7" s="18">
        <f>-MAX(Forecast!F9,0)*B6</f>
        <v>-14565102862.481728</v>
      </c>
    </row>
    <row r="8" spans="1:2" x14ac:dyDescent="0.25">
      <c r="A8" t="s">
        <v>59</v>
      </c>
      <c r="B8" s="18">
        <f>IF(OR(Assumptions!$B$33=0,Assumptions!B12&lt;=0),B5,MAX(B5+B7,0))</f>
        <v>34968971962.26005</v>
      </c>
    </row>
    <row r="9" spans="1:2" x14ac:dyDescent="0.25">
      <c r="A9" t="s">
        <v>60</v>
      </c>
      <c r="B9" s="18">
        <f>B8*(1+Assumptions!B12)/(Assumptions!B26-Assumptions!B12)</f>
        <v>3558688480376.327</v>
      </c>
    </row>
    <row r="10" spans="1:2" x14ac:dyDescent="0.25">
      <c r="A10" t="s">
        <v>61</v>
      </c>
      <c r="B10" s="18">
        <f>B9/(1+Assumptions!B26)^(5-0.5*Assumptions!B32)</f>
        <v>3047350470404.564</v>
      </c>
    </row>
    <row r="11" spans="1:2" x14ac:dyDescent="0.25">
      <c r="A11" t="s">
        <v>62</v>
      </c>
      <c r="B11" s="18">
        <f>Forecast!B17+B10</f>
        <v>3225248230014.0747</v>
      </c>
    </row>
    <row r="12" spans="1:2" x14ac:dyDescent="0.25">
      <c r="A12" t="s">
        <v>63</v>
      </c>
      <c r="B12" s="18">
        <f>-Assumptions!B30</f>
        <v>-191546206000</v>
      </c>
    </row>
    <row r="13" spans="1:2" x14ac:dyDescent="0.25">
      <c r="A13" t="s">
        <v>64</v>
      </c>
      <c r="B13" s="18">
        <f>B11+B12</f>
        <v>3033702024014.0747</v>
      </c>
    </row>
    <row r="14" spans="1:2" x14ac:dyDescent="0.25">
      <c r="A14" s="19" t="s">
        <v>65</v>
      </c>
      <c r="B14" s="24">
        <f>B13/Assumptions!B31</f>
        <v>120.71553157510941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73274348842.63847</v>
      </c>
    </row>
    <row r="18" spans="1:2" x14ac:dyDescent="0.25">
      <c r="A18" t="s">
        <v>60</v>
      </c>
      <c r="B18" s="18">
        <f>B17*Assumptions!B13</f>
        <v>586194790741.1078</v>
      </c>
    </row>
    <row r="19" spans="1:2" x14ac:dyDescent="0.25">
      <c r="A19" t="s">
        <v>61</v>
      </c>
      <c r="B19" s="18">
        <f>B18/(1+Assumptions!B26)^(5-0.5*Assumptions!B32)</f>
        <v>501966098230.8618</v>
      </c>
    </row>
    <row r="20" spans="1:2" x14ac:dyDescent="0.25">
      <c r="A20" t="s">
        <v>62</v>
      </c>
      <c r="B20" s="18">
        <f>Forecast!B17+B19</f>
        <v>679863857840.3724</v>
      </c>
    </row>
    <row r="21" spans="1:2" x14ac:dyDescent="0.25">
      <c r="A21" t="s">
        <v>63</v>
      </c>
      <c r="B21" s="18">
        <f>-Assumptions!B30</f>
        <v>-191546206000</v>
      </c>
    </row>
    <row r="22" spans="1:2" x14ac:dyDescent="0.25">
      <c r="A22" t="s">
        <v>64</v>
      </c>
      <c r="B22" s="18">
        <f>B20+B21</f>
        <v>488317651840.37244</v>
      </c>
    </row>
    <row r="23" spans="1:2" x14ac:dyDescent="0.25">
      <c r="A23" s="19" t="s">
        <v>65</v>
      </c>
      <c r="B23" s="25">
        <f>B22/Assumptions!B31</f>
        <v>19.430888219345526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0.44</v>
      </c>
    </row>
    <row r="27" spans="1:3" x14ac:dyDescent="0.25">
      <c r="A27" t="s">
        <v>70</v>
      </c>
      <c r="B27" s="27">
        <v>0.03805</v>
      </c>
      <c r="C27" s="8" t="s">
        <v>71</v>
      </c>
    </row>
    <row r="28" spans="1:2" x14ac:dyDescent="0.25">
      <c r="A28" t="s">
        <v>72</v>
      </c>
      <c r="B28" s="28">
        <f>B14*B27</f>
        <v>4.5932259764329135</v>
      </c>
    </row>
    <row r="29" spans="1:2" x14ac:dyDescent="0.25">
      <c r="A29" s="19" t="s">
        <v>73</v>
      </c>
      <c r="B29" s="12">
        <f>B28/B26-1</f>
        <v>9.43914994643844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0.015072</v>
      </c>
      <c r="B5" s="31">
        <v>21393.973068283667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0.025072</v>
      </c>
      <c r="B6" s="31">
        <v>145.9727208128923</v>
      </c>
      <c r="C6" s="31">
        <v>270.810903333871</v>
      </c>
      <c r="D6" s="31">
        <v>17719.884083992376</v>
      </c>
      <c r="E6" s="31" t="s">
        <v>76</v>
      </c>
      <c r="F6" s="31" t="s">
        <v>76</v>
      </c>
    </row>
    <row r="7" spans="1:6" x14ac:dyDescent="0.25">
      <c r="A7" s="30">
        <v>0.035072</v>
      </c>
      <c r="B7" s="31">
        <v>69.74879151669761</v>
      </c>
      <c r="C7" s="31">
        <v>86.81131296305671</v>
      </c>
      <c r="D7" s="32">
        <v>120.71583528059202</v>
      </c>
      <c r="E7" s="31">
        <v>221.27111498894936</v>
      </c>
      <c r="F7" s="31">
        <v>14274.051608510239</v>
      </c>
    </row>
    <row r="8" spans="1:6" x14ac:dyDescent="0.25">
      <c r="A8" s="30">
        <v>0.045072</v>
      </c>
      <c r="B8" s="31">
        <v>44.215752319040824</v>
      </c>
      <c r="C8" s="31">
        <v>49.57444304852727</v>
      </c>
      <c r="D8" s="31">
        <v>57.55551099057237</v>
      </c>
      <c r="E8" s="31">
        <v>70.76880607805704</v>
      </c>
      <c r="F8" s="31">
        <v>97.0065649255159</v>
      </c>
    </row>
    <row r="9" spans="1:6" x14ac:dyDescent="0.25">
      <c r="A9" s="30">
        <v>0.055072</v>
      </c>
      <c r="B9" s="31">
        <v>31.42394080277742</v>
      </c>
      <c r="C9" s="31">
        <v>33.56258162156608</v>
      </c>
      <c r="D9" s="31">
        <v>36.382112678542015</v>
      </c>
      <c r="E9" s="31">
        <v>40.289894917100625</v>
      </c>
      <c r="F9" s="31">
        <v>46.099188985096596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333286188000</v>
      </c>
      <c r="C5" s="18">
        <v>340288809000</v>
      </c>
      <c r="D5" s="18">
        <v>332930728000</v>
      </c>
      <c r="E5" s="18">
        <v>272358527000</v>
      </c>
      <c r="F5" s="8" t="s">
        <v>85</v>
      </c>
    </row>
    <row r="6" spans="1:6" x14ac:dyDescent="0.25">
      <c r="A6" t="s">
        <v>44</v>
      </c>
      <c r="B6" s="18">
        <v>41046721000</v>
      </c>
      <c r="C6" s="18">
        <v>42429714000</v>
      </c>
      <c r="D6" s="18">
        <v>39623827000</v>
      </c>
      <c r="E6" s="18">
        <v>38582236000</v>
      </c>
      <c r="F6" s="8" t="s">
        <v>86</v>
      </c>
    </row>
    <row r="7" spans="1:6" x14ac:dyDescent="0.25">
      <c r="A7" t="s">
        <v>87</v>
      </c>
      <c r="B7" s="18">
        <v>10346457000</v>
      </c>
      <c r="C7" s="18">
        <v>10200588000</v>
      </c>
      <c r="D7" s="18">
        <v>10028335000</v>
      </c>
      <c r="E7" s="18">
        <v>7760729000</v>
      </c>
      <c r="F7" s="8" t="s">
        <v>88</v>
      </c>
    </row>
    <row r="8" spans="1:6" x14ac:dyDescent="0.25">
      <c r="A8" t="s">
        <v>89</v>
      </c>
      <c r="B8" s="18">
        <v>14068310000</v>
      </c>
      <c r="C8" s="18">
        <v>9422249000</v>
      </c>
      <c r="D8" s="18">
        <v>8758633000</v>
      </c>
      <c r="E8" s="18">
        <v>3497743000</v>
      </c>
      <c r="F8" s="8" t="s">
        <v>90</v>
      </c>
    </row>
    <row r="9" spans="1:6" x14ac:dyDescent="0.25">
      <c r="A9" t="s">
        <v>91</v>
      </c>
      <c r="B9" s="18">
        <v>-1486918000</v>
      </c>
      <c r="C9" s="18">
        <v>7801003000</v>
      </c>
      <c r="D9" s="18">
        <v>4806281000</v>
      </c>
      <c r="E9" s="18">
        <v>-3826412000</v>
      </c>
      <c r="F9" s="8" t="s">
        <v>92</v>
      </c>
    </row>
    <row r="10" spans="1:6" x14ac:dyDescent="0.25">
      <c r="A10" t="s">
        <v>93</v>
      </c>
      <c r="B10" s="18">
        <v>235450262000</v>
      </c>
      <c r="C10" s="18">
        <v>241387415000</v>
      </c>
      <c r="D10" s="18">
        <v>240703029000</v>
      </c>
      <c r="E10" s="18">
        <v>214442990000</v>
      </c>
      <c r="F10" s="8" t="s">
        <v>94</v>
      </c>
    </row>
    <row r="11" spans="1:6" x14ac:dyDescent="0.25">
      <c r="A11" t="s">
        <v>95</v>
      </c>
      <c r="B11" s="18">
        <v>43904056000</v>
      </c>
      <c r="C11" s="18">
        <v>54123077000</v>
      </c>
      <c r="D11" s="18">
        <v>57309843000</v>
      </c>
      <c r="E11" s="18">
        <v>54028170000</v>
      </c>
      <c r="F11" s="8" t="s">
        <v>96</v>
      </c>
    </row>
    <row r="12" spans="1:6" x14ac:dyDescent="0.25">
      <c r="A12" t="s">
        <v>32</v>
      </c>
      <c r="B12" s="34">
        <v>25131000000</v>
      </c>
      <c r="C12" s="34">
        <v>25131000000</v>
      </c>
      <c r="D12" s="34">
        <v>25133000000</v>
      </c>
      <c r="E12" s="34">
        <v>25127000000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0" ht="22" customHeight="1" spans="1:6" x14ac:dyDescent="0.25">
      <c r="A20" s="35" t="s">
        <v>103</v>
      </c>
      <c r="B20" s="35"/>
      <c r="C20" s="35"/>
      <c r="D20" s="35"/>
      <c r="E20" s="35"/>
      <c r="F20" s="35"/>
    </row>
    <row r="22" spans="1:1" x14ac:dyDescent="0.25">
      <c r="A22" s="36" t="s">
        <v>104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2026-09-19T00:08:18Z</dcterms:modified>
</cp:coreProperties>
</file>