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<sst xmlns="http://schemas.openxmlformats.org/spreadsheetml/2006/main" count="112" uniqueCount="100">
  <si>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Yum! Brands, Inc. (YUM)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</si>
  <si>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</si>
  <si>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</si>
  <si>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</si>
  <si>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</si>
  <si>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</si>
  <si>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</si>
  <si>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</si>
  <si>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</si>
  <si>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</si>
  <si>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</si>
  <si>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</si>
  <si>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</si>
  <si>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</si>
  <si>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</si>
  <si>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</si>
  <si>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</si>
  <si>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</si>
  <si>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</si>
  <si>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</si>
  <si>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</si>
  <si>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</si>
  <si>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</si>
  <si>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</si>
  <si>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</si>
  <si>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</si>
  <si>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</si>
  <si>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</si>
  <si>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</si>
  <si>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</si>
  <si>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</si>
  <si>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</si>
  <si>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</si>
  <si>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</si>
  <si>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</si>
  <si>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</si>
  <si>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</si>
  <si>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</si>
  <si>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</si>
  <si>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</si>
  <si>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</si>
  <si>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</si>
  <si>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</si>
  <si>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</si>
  <si>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</si>
  <si>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</si>
  <si>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</si>
  <si>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</si>
  <si>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</si>
  <si>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</si>
  <si>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</si>
  <si>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</si>
  <si>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</si>
  <si>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</si>
  <si>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</si>
  <si>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</si>
  <si>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</si>
  <si>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</si>
  <si>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</si>
  <si>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</si>
  <si>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</si>
  <si>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</si>
  <si>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</si>
  <si>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</si>
  <si>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</si>
  <si>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</si>
  <si>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</si>
  <si>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</si>
  <si>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</si>
  <si>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</si>
  <si>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</si>
  <si>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</si>
  <si>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</si>
  <si>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</si>
  <si>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</si>
  <si>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</si>
  <si>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</si>
  <si>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</si>
  <si>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</si>
  <si>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</si>
  <si>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</si>
  <si>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</si>
  <si>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</si>
  <si>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</si>
  <si>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</si>
  <si>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</si>
  <si>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</si>
  <si>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</si>
  <si>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</si>
  <si>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</si>
  <si>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</si>
  <si>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</si>
  <si>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</si>
  <si>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</si>
  <si>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</si>
  <si>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</si>
  <si>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</si>
  <si>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</si>
  <si>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4.0% of revenue against depreciation of 2.3%.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</si>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</sst>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0.06281386051452831</v>
      </c>
    </row>
    <row r="7" spans="1:2" x14ac:dyDescent="0.25">
      <c r="A7" t="s">
        <v>5</v>
      </c>
      <c r="B7" s="6">
        <v>0.31712941078859647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0.02280554673445341</v>
      </c>
    </row>
    <row r="10" spans="1:2" x14ac:dyDescent="0.25">
      <c r="A10" t="s">
        <v>8</v>
      </c>
      <c r="B10" s="6">
        <v>0.04006639393896601</v>
      </c>
    </row>
    <row r="11" spans="1:2" x14ac:dyDescent="0.25">
      <c r="A11" t="s">
        <v>9</v>
      </c>
      <c r="B11" s="6">
        <v>0.18181818181818182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18.32515518128655</v>
      </c>
    </row>
    <row r="14" spans="1:3" x14ac:dyDescent="0.25">
      <c r="A14" t="s">
        <v>12</v>
      </c>
      <c r="B14" s="6">
        <v>0.539103104041702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0.6991700000000001</v>
      </c>
      <c r="C19" s="8" t="s">
        <v>19</v>
      </c>
    </row>
    <row r="20" spans="1:2" x14ac:dyDescent="0.25">
      <c r="A20" t="s">
        <v>20</v>
      </c>
      <c r="B20" s="10">
        <f>B17+B19*B18</f>
        <v>0.08843435000000001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37657624576</v>
      </c>
    </row>
    <row r="23" spans="1:2" x14ac:dyDescent="0.25">
      <c r="A23" t="s">
        <v>24</v>
      </c>
      <c r="B23" s="11">
        <v>13189000000</v>
      </c>
    </row>
    <row r="24" spans="1:2" x14ac:dyDescent="0.25">
      <c r="A24" t="s">
        <v>25</v>
      </c>
      <c r="B24" s="10">
        <f>B22/(B22+B23)</f>
        <v>0.7406120836932545</v>
      </c>
    </row>
    <row r="25" spans="1:2" x14ac:dyDescent="0.25">
      <c r="A25" t="s">
        <v>26</v>
      </c>
      <c r="B25" s="10">
        <f>1-B24</f>
        <v>0.2593879163067455</v>
      </c>
    </row>
    <row r="26" spans="1:2" x14ac:dyDescent="0.25">
      <c r="A26" t="s">
        <v>27</v>
      </c>
      <c r="B26" s="12">
        <f>B24*B20+B25*B21*(1-B8)</f>
        <v>0.07573727258859736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8214000000</v>
      </c>
      <c r="C29" s="8" t="s">
        <v>30</v>
      </c>
    </row>
    <row r="30" spans="1:2" x14ac:dyDescent="0.25">
      <c r="A30" t="s">
        <v>31</v>
      </c>
      <c r="B30" s="11">
        <v>12480000000</v>
      </c>
    </row>
    <row r="31" spans="1:2" x14ac:dyDescent="0.25">
      <c r="A31" t="s">
        <v>32</v>
      </c>
      <c r="B31" s="13">
        <v>281000000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0.06281386051452831</v>
      </c>
      <c r="C5" s="10">
        <f>Assumptions!B6</f>
        <v>0.06281386051452831</v>
      </c>
      <c r="D5" s="10">
        <f>Assumptions!B6</f>
        <v>0.06281386051452831</v>
      </c>
      <c r="E5" s="10">
        <f>Assumptions!B6</f>
        <v>0.06281386051452831</v>
      </c>
      <c r="F5" s="10">
        <f>Assumptions!B6</f>
        <v>0.06281386051452831</v>
      </c>
    </row>
    <row r="6" spans="1:6" x14ac:dyDescent="0.25">
      <c r="A6" t="s">
        <v>43</v>
      </c>
      <c r="B6" s="18">
        <f>Assumptions!B29*(1+B5)</f>
        <v>8729953050.266336</v>
      </c>
      <c r="C6" s="18">
        <f>B6*(1+C5)</f>
        <v>9278315103.464148</v>
      </c>
      <c r="D6" s="18">
        <f>C6*(1+D5)</f>
        <v>9861121894.182985</v>
      </c>
      <c r="E6" s="18">
        <f>D6*(1+E5)</f>
        <v>10480537029.360956</v>
      </c>
      <c r="F6" s="18">
        <f>E6*(1+F5)</f>
        <v>11138860020.440584</v>
      </c>
    </row>
    <row r="7" spans="1:6" x14ac:dyDescent="0.25">
      <c r="A7" t="s">
        <v>5</v>
      </c>
      <c r="B7" s="10">
        <f>Assumptions!B7</f>
        <v>0.31712941078859647</v>
      </c>
      <c r="C7" s="10">
        <f>Assumptions!B7</f>
        <v>0.31712941078859647</v>
      </c>
      <c r="D7" s="10">
        <f>Assumptions!B7</f>
        <v>0.31712941078859647</v>
      </c>
      <c r="E7" s="10">
        <f>Assumptions!B7</f>
        <v>0.31712941078859647</v>
      </c>
      <c r="F7" s="10">
        <f>Assumptions!B7</f>
        <v>0.31712941078859647</v>
      </c>
    </row>
    <row r="8" spans="1:6" x14ac:dyDescent="0.25">
      <c r="A8" t="s">
        <v>44</v>
      </c>
      <c r="B8" s="18">
        <f>B6*B7</f>
        <v>2768524867.0430737</v>
      </c>
      <c r="C8" s="18">
        <f>C6*C7</f>
        <v>2942426601.8725204</v>
      </c>
      <c r="D8" s="18">
        <f>D6*D7</f>
        <v>3127251776.0167785</v>
      </c>
      <c r="E8" s="18">
        <f>E6*E7</f>
        <v>3323686532.869307</v>
      </c>
      <c r="F8" s="18">
        <f>F6*F7</f>
        <v>3532460115.138976</v>
      </c>
    </row>
    <row r="9" spans="1:6" x14ac:dyDescent="0.25">
      <c r="A9" t="s">
        <v>45</v>
      </c>
      <c r="B9" s="18">
        <f>B8*(1-Assumptions!B8)</f>
        <v>2187134644.9640284</v>
      </c>
      <c r="C9" s="18">
        <f>C8*(1-Assumptions!B8)</f>
        <v>2324517015.4792914</v>
      </c>
      <c r="D9" s="18">
        <f>D8*(1-Assumptions!B8)</f>
        <v>2470528903.053255</v>
      </c>
      <c r="E9" s="18">
        <f>E8*(1-Assumptions!B8)</f>
        <v>2625712360.9667525</v>
      </c>
      <c r="F9" s="18">
        <f>F8*(1-Assumptions!B8)</f>
        <v>2790643490.959791</v>
      </c>
    </row>
    <row r="10" spans="1:6" x14ac:dyDescent="0.25">
      <c r="A10" t="s">
        <v>46</v>
      </c>
      <c r="B10" s="18">
        <f>B6*Assumptions!B9</f>
        <v>199091352.27743304</v>
      </c>
      <c r="C10" s="18">
        <f>C6*Assumptions!B9</f>
        <v>211597048.70903656</v>
      </c>
      <c r="D10" s="18">
        <f>D6*Assumptions!B9</f>
        <v>224888276.21193182</v>
      </c>
      <c r="E10" s="18">
        <f>E6*Assumptions!B9</f>
        <v>239014377.0252608</v>
      </c>
      <c r="F10" s="18">
        <f>F6*Assumptions!B9</f>
        <v>254027792.76469243</v>
      </c>
    </row>
    <row r="11" spans="1:6" x14ac:dyDescent="0.25">
      <c r="A11" t="s">
        <v>47</v>
      </c>
      <c r="B11" s="18">
        <f>-B6*Assumptions!B10</f>
        <v>-349777737.98064893</v>
      </c>
      <c r="C11" s="18">
        <f>-C6*Assumptions!B10</f>
        <v>-371748628.0252527</v>
      </c>
      <c r="D11" s="18">
        <f>-D6*Assumptions!B10</f>
        <v>-395099594.49249816</v>
      </c>
      <c r="E11" s="18">
        <f>-E6*Assumptions!B10</f>
        <v>-419917325.3102966</v>
      </c>
      <c r="F11" s="18">
        <f>-F6*Assumptions!B10</f>
        <v>-446293953.6099714</v>
      </c>
    </row>
    <row r="12" spans="1:6" x14ac:dyDescent="0.25">
      <c r="A12" t="s">
        <v>48</v>
      </c>
      <c r="B12" s="18">
        <f>-(B6-Assumptions!B29)*Assumptions!B11</f>
        <v>-93809645.50297026</v>
      </c>
      <c r="C12" s="18">
        <f>-(C6-B6)*Assumptions!B11</f>
        <v>-99702191.49051112</v>
      </c>
      <c r="D12" s="18">
        <f>-(D6-C6)*Assumptions!B11</f>
        <v>-105964871.03978868</v>
      </c>
      <c r="E12" s="18">
        <f>-(E6-D6)*Assumptions!B11</f>
        <v>-112620933.66872199</v>
      </c>
      <c r="F12" s="18">
        <f>-(F6-E6)*Assumptions!B11</f>
        <v>-119695089.28720509</v>
      </c>
    </row>
    <row r="13" spans="1:6" x14ac:dyDescent="0.25">
      <c r="A13" s="19" t="s">
        <v>49</v>
      </c>
      <c r="B13" s="20">
        <f>B9+B10+B11+B12</f>
        <v>1942638613.757842</v>
      </c>
      <c r="C13" s="20">
        <f>C9+C10+C11+C12</f>
        <v>2064663244.6725638</v>
      </c>
      <c r="D13" s="20">
        <f>D9+D10+D11+D12</f>
        <v>2194352713.7329</v>
      </c>
      <c r="E13" s="20">
        <f>E9+E10+E11+E12</f>
        <v>2332188479.012995</v>
      </c>
      <c r="F13" s="20">
        <f>F9+F10+F11+F12</f>
        <v>2478682240.8273067</v>
      </c>
    </row>
    <row r="14" spans="1:6" x14ac:dyDescent="0.25">
      <c r="A14" t="s">
        <v>50</v>
      </c>
      <c r="B14" s="21">
        <f>1/(1+Assumptions!$B$26)^(1-0.5*Assumptions!$B$32)</f>
        <v>0.9641550753783111</v>
      </c>
      <c r="C14" s="21">
        <f>1/(1+Assumptions!$B$26)^(2-0.5*Assumptions!$B$32)</f>
        <v>0.8962737463379132</v>
      </c>
      <c r="D14" s="21">
        <f>1/(1+Assumptions!$B$26)^(3-0.5*Assumptions!$B$32)</f>
        <v>0.83317160163203</v>
      </c>
      <c r="E14" s="21">
        <f>1/(1+Assumptions!$B$26)^(4-0.5*Assumptions!$B$32)</f>
        <v>0.7745121628324076</v>
      </c>
      <c r="F14" s="21">
        <f>1/(1+Assumptions!$B$26)^(5-0.5*Assumptions!$B$32)</f>
        <v>0.7199826412713789</v>
      </c>
    </row>
    <row r="15" spans="1:6" x14ac:dyDescent="0.25">
      <c r="A15" s="19" t="s">
        <v>51</v>
      </c>
      <c r="B15" s="20">
        <f>B13*B14</f>
        <v>1873004879.0805101</v>
      </c>
      <c r="C15" s="20">
        <f>C13*C14</f>
        <v>1850503461.2288704</v>
      </c>
      <c r="D15" s="20">
        <f>D13*D14</f>
        <v>1828272365.0464318</v>
      </c>
      <c r="E15" s="20">
        <f>E13*E14</f>
        <v>1806308343.0131776</v>
      </c>
      <c r="F15" s="20">
        <f>F13*F14</f>
        <v>1784608186.6233044</v>
      </c>
    </row>
    <row r="17" spans="1:2" x14ac:dyDescent="0.25">
      <c r="A17" s="22" t="s">
        <v>52</v>
      </c>
      <c r="B17" s="23">
        <f>SUM(B15:F15)</f>
        <v>9142697234.992294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2478682240.8273067</v>
      </c>
    </row>
    <row r="5" spans="1:2" x14ac:dyDescent="0.25">
      <c r="A5" t="s">
        <v>56</v>
      </c>
      <c r="B5" s="18">
        <f>IF(Assumptions!$B$33=0,B4,B4-Forecast!F11-Forecast!F10-Forecast!F12)</f>
        <v>2790643490.959791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0.046373318596336886</v>
      </c>
    </row>
    <row r="7" spans="1:2" x14ac:dyDescent="0.25">
      <c r="A7" t="s">
        <v>58</v>
      </c>
      <c r="B7" s="18">
        <f>-MAX(Forecast!F9,0)*B6</f>
        <v>-129411399.69507217</v>
      </c>
    </row>
    <row r="8" spans="1:2" x14ac:dyDescent="0.25">
      <c r="A8" t="s">
        <v>59</v>
      </c>
      <c r="B8" s="18">
        <f>IF(OR(Assumptions!$B$33=0,Assumptions!B12&lt;=0),B5,MAX(B5+B7,0))</f>
        <v>2661232091.264719</v>
      </c>
    </row>
    <row r="9" spans="1:2" x14ac:dyDescent="0.25">
      <c r="A9" t="s">
        <v>60</v>
      </c>
      <c r="B9" s="18">
        <f>B8*(1+Assumptions!B12)/(Assumptions!B26-Assumptions!B12)</f>
        <v>53762505439.82475</v>
      </c>
    </row>
    <row r="10" spans="1:2" x14ac:dyDescent="0.25">
      <c r="A10" t="s">
        <v>61</v>
      </c>
      <c r="B10" s="18">
        <f>B9/(1+Assumptions!B26)^(5-0.5*Assumptions!B32)</f>
        <v>38708070667.9319</v>
      </c>
    </row>
    <row r="11" spans="1:2" x14ac:dyDescent="0.25">
      <c r="A11" t="s">
        <v>62</v>
      </c>
      <c r="B11" s="18">
        <f>Forecast!B17+B10</f>
        <v>47850767902.924194</v>
      </c>
    </row>
    <row r="12" spans="1:2" x14ac:dyDescent="0.25">
      <c r="A12" t="s">
        <v>63</v>
      </c>
      <c r="B12" s="18">
        <f>-Assumptions!B30</f>
        <v>-12480000000</v>
      </c>
    </row>
    <row r="13" spans="1:2" x14ac:dyDescent="0.25">
      <c r="A13" t="s">
        <v>64</v>
      </c>
      <c r="B13" s="18">
        <f>B11+B12</f>
        <v>35370767902.924194</v>
      </c>
    </row>
    <row r="14" spans="1:2" x14ac:dyDescent="0.25">
      <c r="A14" s="19" t="s">
        <v>65</v>
      </c>
      <c r="B14" s="24">
        <f>B13/Assumptions!B31</f>
        <v>125.87461887161635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3786487907.9036684</v>
      </c>
    </row>
    <row r="18" spans="1:2" x14ac:dyDescent="0.25">
      <c r="A18" t="s">
        <v>60</v>
      </c>
      <c r="B18" s="18">
        <f>B17*Assumptions!B13</f>
        <v>69387978504.39978</v>
      </c>
    </row>
    <row r="19" spans="1:2" x14ac:dyDescent="0.25">
      <c r="A19" t="s">
        <v>61</v>
      </c>
      <c r="B19" s="18">
        <f>B18/(1+Assumptions!B26)^(5-0.5*Assumptions!B32)</f>
        <v>49958140036.079414</v>
      </c>
    </row>
    <row r="20" spans="1:2" x14ac:dyDescent="0.25">
      <c r="A20" t="s">
        <v>62</v>
      </c>
      <c r="B20" s="18">
        <f>Forecast!B17+B19</f>
        <v>59100837271.07171</v>
      </c>
    </row>
    <row r="21" spans="1:2" x14ac:dyDescent="0.25">
      <c r="A21" t="s">
        <v>63</v>
      </c>
      <c r="B21" s="18">
        <f>-Assumptions!B30</f>
        <v>-12480000000</v>
      </c>
    </row>
    <row r="22" spans="1:2" x14ac:dyDescent="0.25">
      <c r="A22" t="s">
        <v>64</v>
      </c>
      <c r="B22" s="18">
        <f>B20+B21</f>
        <v>46620837271.07171</v>
      </c>
    </row>
    <row r="23" spans="1:2" x14ac:dyDescent="0.25">
      <c r="A23" s="19" t="s">
        <v>65</v>
      </c>
      <c r="B23" s="25">
        <f>B22/Assumptions!B31</f>
        <v>165.91045292196338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137.99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125.87461887161635</v>
      </c>
    </row>
    <row r="29" spans="1:2" x14ac:dyDescent="0.25">
      <c r="A29" s="19" t="s">
        <v>73</v>
      </c>
      <c r="B29" s="12">
        <f>B28/B26-1</f>
        <v>-0.08779897911720891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0.055737</v>
      </c>
      <c r="B5" s="31">
        <v>178.1428915614598</v>
      </c>
      <c r="C5" s="31">
        <v>203.50920599394382</v>
      </c>
      <c r="D5" s="31">
        <v>237.10474078768058</v>
      </c>
      <c r="E5" s="31">
        <v>283.7256378946765</v>
      </c>
      <c r="F5" s="31">
        <v>352.79372471035464</v>
      </c>
    </row>
    <row r="6" spans="1:6" x14ac:dyDescent="0.25">
      <c r="A6" s="30">
        <v>0.065737</v>
      </c>
      <c r="B6" s="31">
        <v>133.91788401203414</v>
      </c>
      <c r="C6" s="31">
        <v>149.02281935357726</v>
      </c>
      <c r="D6" s="31">
        <v>167.81869236578308</v>
      </c>
      <c r="E6" s="31">
        <v>191.8547115737081</v>
      </c>
      <c r="F6" s="31">
        <v>223.68812696712965</v>
      </c>
    </row>
    <row r="7" spans="1:6" x14ac:dyDescent="0.25">
      <c r="A7" s="30">
        <v>0.075737</v>
      </c>
      <c r="B7" s="31">
        <v>104.28926507854506</v>
      </c>
      <c r="C7" s="31">
        <v>114.12012977048751</v>
      </c>
      <c r="D7" s="32">
        <v>125.87553643960398</v>
      </c>
      <c r="E7" s="31">
        <v>140.18666180622174</v>
      </c>
      <c r="F7" s="31">
        <v>157.99456143315902</v>
      </c>
    </row>
    <row r="8" spans="1:6" x14ac:dyDescent="0.25">
      <c r="A8" s="30">
        <v>0.085737</v>
      </c>
      <c r="B8" s="31">
        <v>83.06498370609503</v>
      </c>
      <c r="C8" s="31">
        <v>89.86227566411229</v>
      </c>
      <c r="D8" s="31">
        <v>97.76822964060602</v>
      </c>
      <c r="E8" s="31">
        <v>107.08120992280286</v>
      </c>
      <c r="F8" s="31">
        <v>118.21719291028388</v>
      </c>
    </row>
    <row r="9" spans="1:6" x14ac:dyDescent="0.25">
      <c r="A9" s="30">
        <v>0.095737</v>
      </c>
      <c r="B9" s="31">
        <v>67.12084422628256</v>
      </c>
      <c r="C9" s="31">
        <v>72.03148388095042</v>
      </c>
      <c r="D9" s="31">
        <v>77.62770522594298</v>
      </c>
      <c r="E9" s="31">
        <v>84.06594566112445</v>
      </c>
      <c r="F9" s="31">
        <v>91.55415563437391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8214000000</v>
      </c>
      <c r="C5" s="18">
        <v>7549000000</v>
      </c>
      <c r="D5" s="18">
        <v>7076000000</v>
      </c>
      <c r="E5" s="18">
        <v>6842000000</v>
      </c>
      <c r="F5" s="8" t="s">
        <v>84</v>
      </c>
    </row>
    <row r="6" spans="1:6" x14ac:dyDescent="0.25">
      <c r="A6" t="s">
        <v>44</v>
      </c>
      <c r="B6" s="18">
        <v>2530000000</v>
      </c>
      <c r="C6" s="18">
        <v>2403000000</v>
      </c>
      <c r="D6" s="18">
        <v>2303000000</v>
      </c>
      <c r="E6" s="18">
        <v>2167000000</v>
      </c>
      <c r="F6" s="8" t="s">
        <v>85</v>
      </c>
    </row>
    <row r="7" spans="1:6" x14ac:dyDescent="0.25">
      <c r="A7" t="s">
        <v>86</v>
      </c>
      <c r="B7" s="18">
        <v>206000000</v>
      </c>
      <c r="C7" s="18">
        <v>175000000</v>
      </c>
      <c r="D7" s="18">
        <v>153000000</v>
      </c>
      <c r="E7" s="18">
        <v>146000000</v>
      </c>
      <c r="F7" s="8" t="s">
        <v>87</v>
      </c>
    </row>
    <row r="8" spans="1:6" x14ac:dyDescent="0.25">
      <c r="A8" t="s">
        <v>88</v>
      </c>
      <c r="B8" s="18">
        <v>371000000</v>
      </c>
      <c r="C8" s="18">
        <v>257000000</v>
      </c>
      <c r="D8" s="18">
        <v>285000000</v>
      </c>
      <c r="E8" s="18">
        <v>279000000</v>
      </c>
      <c r="F8" s="8" t="s">
        <v>89</v>
      </c>
    </row>
    <row r="9" spans="1:6" x14ac:dyDescent="0.25">
      <c r="A9" t="s">
        <v>90</v>
      </c>
      <c r="B9" s="18">
        <v>17000000</v>
      </c>
      <c r="C9" s="18">
        <v>86000000</v>
      </c>
      <c r="D9" s="18">
        <v>91000000</v>
      </c>
      <c r="E9" s="18">
        <v>105000000</v>
      </c>
      <c r="F9" s="8" t="s">
        <v>91</v>
      </c>
    </row>
    <row r="10" spans="1:6" x14ac:dyDescent="0.25">
      <c r="A10" t="s">
        <v>92</v>
      </c>
      <c r="B10" s="18">
        <v>13189000000</v>
      </c>
      <c r="C10" s="18">
        <v>12286000000</v>
      </c>
      <c r="D10" s="18">
        <v>12031000000</v>
      </c>
      <c r="E10" s="18">
        <v>12661000000</v>
      </c>
      <c r="F10" s="8" t="s">
        <v>93</v>
      </c>
    </row>
    <row r="11" spans="1:6" x14ac:dyDescent="0.25">
      <c r="A11" t="s">
        <v>94</v>
      </c>
      <c r="B11" s="18">
        <v>709000000</v>
      </c>
      <c r="C11" s="18">
        <v>707000000</v>
      </c>
      <c r="D11" s="18">
        <v>512000000</v>
      </c>
      <c r="E11" s="18">
        <v>367000000</v>
      </c>
      <c r="F11" s="8" t="s">
        <v>95</v>
      </c>
    </row>
    <row r="12" spans="1:6" x14ac:dyDescent="0.25">
      <c r="A12" t="s">
        <v>32</v>
      </c>
      <c r="B12" s="34">
        <v>281000000</v>
      </c>
      <c r="C12" s="34">
        <v>285000000</v>
      </c>
      <c r="D12" s="34">
        <v>285000000</v>
      </c>
      <c r="E12" s="34">
        <v>290000000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